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Y27 Budget Projection" sheetId="1" r:id="rId4"/>
  </sheets>
  <definedNames>
    <definedName name="Current_Teachers_Salary_Schedule__2005_2006">#REF!</definedName>
    <definedName name="TeachersFY11">#REF!</definedName>
    <definedName name="DegreeList">#REF!</definedName>
    <definedName hidden="1" localSheetId="0" name="_xlnm._FilterDatabase">'FY27 Budget Projection'!$A$4:$O$404</definedName>
  </definedNames>
  <calcPr/>
  <extLst>
    <ext uri="GoogleSheetsCustomDataVersion2">
      <go:sheetsCustomData xmlns:go="http://customooxmlschemas.google.com/" r:id="rId5" roundtripDataChecksum="PHKQQX62ZbqJQZdUs+ynXh3nVxP1SZW7Isbys7wNMJ4="/>
    </ext>
  </extLst>
</workbook>
</file>

<file path=xl/sharedStrings.xml><?xml version="1.0" encoding="utf-8"?>
<sst xmlns="http://schemas.openxmlformats.org/spreadsheetml/2006/main" count="769" uniqueCount="429">
  <si>
    <t xml:space="preserve">LUNENBURG PUBLIC SCHOOLS </t>
  </si>
  <si>
    <t xml:space="preserve">FY27 PROPOSED BUDGET </t>
  </si>
  <si>
    <t>FY27</t>
  </si>
  <si>
    <t>Proposed</t>
  </si>
  <si>
    <t>FY23</t>
  </si>
  <si>
    <t xml:space="preserve">FY24 </t>
  </si>
  <si>
    <t>FY25</t>
  </si>
  <si>
    <t>FY26</t>
  </si>
  <si>
    <t>FY29</t>
  </si>
  <si>
    <t>FY27 Proposed - FY26 Budget</t>
  </si>
  <si>
    <t>DISTRICT EXPENSES</t>
  </si>
  <si>
    <t>ACTUALS</t>
  </si>
  <si>
    <t>Budget</t>
  </si>
  <si>
    <t>FINAL BUDGET</t>
  </si>
  <si>
    <t>Actuals to date</t>
  </si>
  <si>
    <t>Encumbrances to date</t>
  </si>
  <si>
    <t>Restoration Proposed</t>
  </si>
  <si>
    <t>Core Budget Proposed</t>
  </si>
  <si>
    <t>Level Service Proposed</t>
  </si>
  <si>
    <t>Balanced Proposed</t>
  </si>
  <si>
    <t>FORECAST</t>
  </si>
  <si>
    <t>Restoration Budget 2/24/26</t>
  </si>
  <si>
    <t>Variance</t>
  </si>
  <si>
    <t>Comments</t>
  </si>
  <si>
    <t>$ Change</t>
  </si>
  <si>
    <t>% Change</t>
  </si>
  <si>
    <t>DESCRIPTION, EXPENSES</t>
  </si>
  <si>
    <t xml:space="preserve">1110 - School Committee </t>
  </si>
  <si>
    <t>Staff Orientation Expenses</t>
  </si>
  <si>
    <t>-</t>
  </si>
  <si>
    <t>Dues/Meetings</t>
  </si>
  <si>
    <t>Classified Ads</t>
  </si>
  <si>
    <t>School Committee Gen Supplies</t>
  </si>
  <si>
    <t xml:space="preserve">1210 - Superintendent Office </t>
  </si>
  <si>
    <t>Postage - System Wide</t>
  </si>
  <si>
    <t>Supt. General Supplies</t>
  </si>
  <si>
    <t xml:space="preserve">1410 - Business Office </t>
  </si>
  <si>
    <t>Business Office/Contracted Services</t>
  </si>
  <si>
    <t>Admin Contr'd Technology Support (TSA)</t>
  </si>
  <si>
    <t>Business Office General Supplies</t>
  </si>
  <si>
    <t xml:space="preserve">1430 - Legal  </t>
  </si>
  <si>
    <t>School Committee Legal Expenses</t>
  </si>
  <si>
    <t>how is FY26 tracking? Is FY27 increase justified based on FY26 spend? Yes based on actual spending</t>
  </si>
  <si>
    <t>1450 - Info Management &amp; Tech Expense</t>
  </si>
  <si>
    <t>Admin Tech Contracted Services</t>
  </si>
  <si>
    <t>Admin Tech General Supplies</t>
  </si>
  <si>
    <t>2000 - Instructional Services</t>
  </si>
  <si>
    <t>Mileage District  Reimbursements</t>
  </si>
  <si>
    <t>Does FY26 spend thus far justify this increase in FY27? Level Funded</t>
  </si>
  <si>
    <t xml:space="preserve">2110 - Special Education  </t>
  </si>
  <si>
    <t>Special Ed Genrl Office Suppls</t>
  </si>
  <si>
    <t>Special Ed Legal Services</t>
  </si>
  <si>
    <t>Specl Ed Computer Contracted Services</t>
  </si>
  <si>
    <t>Specl Ed Collabrtv Admin Fees</t>
  </si>
  <si>
    <t>Special Ed Travel Expenses</t>
  </si>
  <si>
    <t>ELL General Supplies</t>
  </si>
  <si>
    <t>Does FY26 spend thus far justify this increase in FY27? Yes</t>
  </si>
  <si>
    <t>504 Program General Supplies</t>
  </si>
  <si>
    <t>ACE General Supplies</t>
  </si>
  <si>
    <t xml:space="preserve">2110 - System Curriculum Adop </t>
  </si>
  <si>
    <t>Curriculum Adoption/System</t>
  </si>
  <si>
    <t>Curriculum Adoption</t>
  </si>
  <si>
    <t>what happened to this line in FY27?</t>
  </si>
  <si>
    <t>District Wide Curriculum Materials</t>
  </si>
  <si>
    <t>new line? Yes, new line</t>
  </si>
  <si>
    <t xml:space="preserve">2210 - P.S. Principals Office  </t>
  </si>
  <si>
    <t>P.S. Office Supplies &amp; Matrls</t>
  </si>
  <si>
    <t xml:space="preserve">2210 - E.S. Principals Office </t>
  </si>
  <si>
    <t>E.S. Office Supplies &amp; Matrls</t>
  </si>
  <si>
    <t xml:space="preserve">2210 - M.S. Principals Office </t>
  </si>
  <si>
    <t>M.S. Office Supplies &amp; Matrls</t>
  </si>
  <si>
    <t xml:space="preserve">2210 - H.S. Principals Office </t>
  </si>
  <si>
    <t>H.S. Office Supplies &amp; Matrls</t>
  </si>
  <si>
    <t>H.S. Graduation Expenses</t>
  </si>
  <si>
    <t>H.S. Accreditation</t>
  </si>
  <si>
    <t>H.S. Memberships</t>
  </si>
  <si>
    <t>2310 - Tutoring Cont. Ser.</t>
  </si>
  <si>
    <t>Special Ed Hospital Tutoring</t>
  </si>
  <si>
    <t>How is FY26 tracking? Actuals for FY23-FY25 relatively flat at $6K-$7K</t>
  </si>
  <si>
    <t>Spcl Ed Contrtd Related Services</t>
  </si>
  <si>
    <t>Special Ed Contrctd Evaluations</t>
  </si>
  <si>
    <t xml:space="preserve">2357 - Professional Dev </t>
  </si>
  <si>
    <t>Prof Development - H.S.</t>
  </si>
  <si>
    <t>Prof Development - System Expenses</t>
  </si>
  <si>
    <t>2410 - H.S. Textbooks</t>
  </si>
  <si>
    <t>H.S. English Textbooks</t>
  </si>
  <si>
    <t>H.S. World Language Textbooks</t>
  </si>
  <si>
    <t xml:space="preserve">SCIENCE TEXTBOOKS             </t>
  </si>
  <si>
    <t>MATH TEXTBOOKS</t>
  </si>
  <si>
    <t>2415 - P.S. Other Instr. Materials</t>
  </si>
  <si>
    <t>P.S. Art Supplies</t>
  </si>
  <si>
    <t>P.S. Workbooks</t>
  </si>
  <si>
    <t>only spend in FY26 &amp; FY27 with FY27 being much higher</t>
  </si>
  <si>
    <t>P.S. Reading Supplies</t>
  </si>
  <si>
    <t>P.S. Math Supplies</t>
  </si>
  <si>
    <t>P.S. Library Periodicals</t>
  </si>
  <si>
    <t>P.S. Library Expenses</t>
  </si>
  <si>
    <t xml:space="preserve">LIBRARY BOOKS                 </t>
  </si>
  <si>
    <t>P.S. Special Education Instr. Materials</t>
  </si>
  <si>
    <t>2415 - E.S. Other Instr. Materials</t>
  </si>
  <si>
    <t>E.S. Workbooks</t>
  </si>
  <si>
    <t>only spend in FY26 &amp; FY27</t>
  </si>
  <si>
    <t>E.S. Reading Supplies</t>
  </si>
  <si>
    <t>E.S. Math Supplies</t>
  </si>
  <si>
    <t>E.S. Social Studies</t>
  </si>
  <si>
    <t>E.S. Art Supplies</t>
  </si>
  <si>
    <t xml:space="preserve">PERIODICALS                   </t>
  </si>
  <si>
    <t>E.S. Library Expenses</t>
  </si>
  <si>
    <t>E.S. Audio Visual/ Technology Supplies</t>
  </si>
  <si>
    <t>E.S. Special Education Instr. Materials</t>
  </si>
  <si>
    <t>E.S. Music</t>
  </si>
  <si>
    <t>new line in FY27?</t>
  </si>
  <si>
    <t>2415 - M.S. Other Instr. Materials</t>
  </si>
  <si>
    <t>M.S. Workbooks</t>
  </si>
  <si>
    <t>spike in FY25, are FY26 &amp; FY27 OK at such a low number? Purchased reading system in FY25?</t>
  </si>
  <si>
    <t>M.S. ELA Supplies</t>
  </si>
  <si>
    <t>M.S. Math Supplies</t>
  </si>
  <si>
    <t>M.S. Social Studies</t>
  </si>
  <si>
    <t>M.S. Art Supplies</t>
  </si>
  <si>
    <t>M.S. Regrs Academic Achievemnt</t>
  </si>
  <si>
    <t>M.S. Health Supplies</t>
  </si>
  <si>
    <t>M.S. Periodicals</t>
  </si>
  <si>
    <t>M.S. Library Expenses</t>
  </si>
  <si>
    <t>M.S. Special Education Instr. Materials</t>
  </si>
  <si>
    <t>2415 - H.S. Other Instr. Materials</t>
  </si>
  <si>
    <t>H.S. English Periodicals</t>
  </si>
  <si>
    <t xml:space="preserve">H.S. English Supplies </t>
  </si>
  <si>
    <t>H.S. Math Dues &amp; Fees</t>
  </si>
  <si>
    <t>H.S. Math Supplies</t>
  </si>
  <si>
    <t>H.S. Social Studies Supplies</t>
  </si>
  <si>
    <t>H.S. World Lang Testing Matrl</t>
  </si>
  <si>
    <t>H.S. World Language Supplies</t>
  </si>
  <si>
    <t>H.S. Art Supplies</t>
  </si>
  <si>
    <t>H.S. Health &amp; Human Dev. Suppl</t>
  </si>
  <si>
    <t>H.S. Health Periodicals</t>
  </si>
  <si>
    <t>H.S. Library Expenses</t>
  </si>
  <si>
    <t>H.S. Audio Visual Supplies (Library)</t>
  </si>
  <si>
    <t>H.S. Foreign Language A.V.</t>
  </si>
  <si>
    <t>H.S. Special Education Instr. Materials</t>
  </si>
  <si>
    <t>2420 - P.S. Instr. Equipment</t>
  </si>
  <si>
    <t>P.S. Science Supplies (includes STEM)</t>
  </si>
  <si>
    <t xml:space="preserve">PHYSICAL ED SUPPLIES          </t>
  </si>
  <si>
    <t xml:space="preserve">BAND/MUSIC SUPPLIES           </t>
  </si>
  <si>
    <t>2420 - E.S. Instr.l Equipment</t>
  </si>
  <si>
    <t>E.S. Science Supplies (includes STEM)</t>
  </si>
  <si>
    <t>2420 - M.S. Instr.Equipment</t>
  </si>
  <si>
    <t>M.S. Science Supplies</t>
  </si>
  <si>
    <t>M.S. Tech Ed Supplies</t>
  </si>
  <si>
    <t>M.S. Band/Music Supplies</t>
  </si>
  <si>
    <t>2420 - H.S. Instr. Equipment</t>
  </si>
  <si>
    <t>H.S. Science Supplies</t>
  </si>
  <si>
    <t>H.S. Technology/Industrial Arts Supplies</t>
  </si>
  <si>
    <t>H.S. Band/Music Dues and Fees</t>
  </si>
  <si>
    <t xml:space="preserve">MUSIC MARCHING BAND           </t>
  </si>
  <si>
    <t xml:space="preserve">MUSIC EQUIPMENT               </t>
  </si>
  <si>
    <t>2430 - General School Supplies</t>
  </si>
  <si>
    <t>P.S. General School Supplies</t>
  </si>
  <si>
    <t>E.S. General School Supplies</t>
  </si>
  <si>
    <t>M.S. General School Supplies</t>
  </si>
  <si>
    <t>H.S. General School Supplies</t>
  </si>
  <si>
    <t>Spcl Ed General School Supplies</t>
  </si>
  <si>
    <t>2440 - Other Instr.Services</t>
  </si>
  <si>
    <t>M.S. Band/Music Transportation</t>
  </si>
  <si>
    <t>only budgeted in FY26 &amp; FY27? Revitalization of Band</t>
  </si>
  <si>
    <t>H.S. Band/Music Transportation</t>
  </si>
  <si>
    <t>2451 - Instructional Tech.</t>
  </si>
  <si>
    <t>P.S. Computer Contractual Services</t>
  </si>
  <si>
    <t>significant increase in FY26 &amp; FY27 compared to previous years</t>
  </si>
  <si>
    <t>E.S. Computer Contractual Services</t>
  </si>
  <si>
    <t>M.S. Computer Contractual Services</t>
  </si>
  <si>
    <t>H.S. Computer Contractual Services</t>
  </si>
  <si>
    <t>pretty consistent FY23-FY26, but significant increase in FY27</t>
  </si>
  <si>
    <t>P.S. Computer Supplies</t>
  </si>
  <si>
    <t>Computer Supplies/District Wide</t>
  </si>
  <si>
    <t>Computer Contractual Services / District Wide</t>
  </si>
  <si>
    <t>2710 - Guidance Exp.</t>
  </si>
  <si>
    <t>P.S. Guidance Supplies</t>
  </si>
  <si>
    <t>E.S. Guidance Supplies</t>
  </si>
  <si>
    <t>M.S. Guidance Supplies</t>
  </si>
  <si>
    <t>H.S. Guidance Supplies</t>
  </si>
  <si>
    <t>H.S. Lease of Guidance Software</t>
  </si>
  <si>
    <t>2800 - Psych. Services</t>
  </si>
  <si>
    <t>Psychological Testing/Supplies</t>
  </si>
  <si>
    <t>largest YoY increase ofr this line in FY27. New Woodcock Johnson materials</t>
  </si>
  <si>
    <t>3200 - Medical/Health Ser.</t>
  </si>
  <si>
    <t>School Physician</t>
  </si>
  <si>
    <t>Nurses Office Supplies/System</t>
  </si>
  <si>
    <t>Nurses Travel &amp; Dues/System</t>
  </si>
  <si>
    <t xml:space="preserve"> </t>
  </si>
  <si>
    <t>Nurses Purchased Services / System</t>
  </si>
  <si>
    <t>3300 - Student Transportation</t>
  </si>
  <si>
    <t>General Education Transportation</t>
  </si>
  <si>
    <t>Does this reflect a reduction of $50K to accound for the money planned to come from the busing fees?</t>
  </si>
  <si>
    <t>Special Education Transportation - System</t>
  </si>
  <si>
    <t>3510 - Athletic Expenses</t>
  </si>
  <si>
    <t>Athletic Transportation</t>
  </si>
  <si>
    <t xml:space="preserve">Actuals in munis are tracking well below FY26 budget, can FY27 be reduced? Yes, level funded </t>
  </si>
  <si>
    <t>Athletic Insurance</t>
  </si>
  <si>
    <t>Athletic Dues &amp; Fees</t>
  </si>
  <si>
    <t xml:space="preserve">ATHLETIC OFFICIALS            </t>
  </si>
  <si>
    <t>Athletic Equipment/Reconditioning</t>
  </si>
  <si>
    <t xml:space="preserve">REPLACEMENT OF UNIFORMS       </t>
  </si>
  <si>
    <t>Athletic New Equipment</t>
  </si>
  <si>
    <t>4110 - Cust. Supplies - System</t>
  </si>
  <si>
    <t>Custodial Supplies/System</t>
  </si>
  <si>
    <t xml:space="preserve">4120 - Heating of Buildings </t>
  </si>
  <si>
    <t>Fuel Oil/Heating Charges</t>
  </si>
  <si>
    <t>Natural Gas/Heating Charges</t>
  </si>
  <si>
    <t>4130 - Utility Services</t>
  </si>
  <si>
    <t>Dumping Fees/Sewerage</t>
  </si>
  <si>
    <t>Electricity/System</t>
  </si>
  <si>
    <t>Trash Removal/System</t>
  </si>
  <si>
    <t>Does FY26 spend thus far justify this increase in FY27? Decreased to bring down to 30K</t>
  </si>
  <si>
    <t>Telephone/System</t>
  </si>
  <si>
    <t>Water Consumption/System</t>
  </si>
  <si>
    <t>Telephone Maintenance/System</t>
  </si>
  <si>
    <t>4210 - Maint. of Grounds</t>
  </si>
  <si>
    <t xml:space="preserve">Maint. of Grounds/Contrctd Serv          </t>
  </si>
  <si>
    <t>can't find FY26 budget amount in munis</t>
  </si>
  <si>
    <t>Maint of Grounds Supplies/System</t>
  </si>
  <si>
    <t>can't find these amounts in munis</t>
  </si>
  <si>
    <t>4220 - Maint. of Buildings</t>
  </si>
  <si>
    <t>Maint. of Buildings/Contracted Services</t>
  </si>
  <si>
    <t xml:space="preserve">think large cost in FY24 &amp; FY25 were due to 1-time expenses (elevator, 911 cabling). How is FY26 tracking? Can FY27 budget be reduced? Yes, Level Funded </t>
  </si>
  <si>
    <t>Maint. of Bldg Supplies/System</t>
  </si>
  <si>
    <t>significant increase in FY26, how is it tracking? Can FY27 be reduced? Reduced by 20K based on actual spending</t>
  </si>
  <si>
    <t xml:space="preserve">Emergency Expenditures </t>
  </si>
  <si>
    <t>significant increase in FY26, how is it tracking? Can FY27 be reduced? Reduced by 10K from Prior FY</t>
  </si>
  <si>
    <t>P.S. Repair Office Machines</t>
  </si>
  <si>
    <t>4230 - M.S. Repairs</t>
  </si>
  <si>
    <t>M.S. Repair Music Equipment</t>
  </si>
  <si>
    <t>4230 - H.S. Repairs</t>
  </si>
  <si>
    <t xml:space="preserve">REPAIR SCIENCE EQUIPMENT      </t>
  </si>
  <si>
    <t>H.S. Repair P.E. Equipment</t>
  </si>
  <si>
    <t>H.S. Repair Music Equipment</t>
  </si>
  <si>
    <t>4230 - Maintenance Repairs</t>
  </si>
  <si>
    <t>Vehicle Maintenance/Repairs</t>
  </si>
  <si>
    <t>Fire Safety/Furniture Repair</t>
  </si>
  <si>
    <t>significant increase in FY26, how is it tracking? Can FY27 be reduced?</t>
  </si>
  <si>
    <t>Repair of Equip/Maintenance</t>
  </si>
  <si>
    <t>Computer MTC / Repair System</t>
  </si>
  <si>
    <t>4400 - Networking / Telecommunications</t>
  </si>
  <si>
    <t>Networking Contracted Service</t>
  </si>
  <si>
    <t xml:space="preserve">GENERAL SUPPLIES              </t>
  </si>
  <si>
    <t>5200 - Insurance Programs</t>
  </si>
  <si>
    <t xml:space="preserve">Health Insurance </t>
  </si>
  <si>
    <t>Worry this line is too low. Jen's caluclation for actives including the 10 new positions, all taking the Blue Care Elect Family with the 9% increased rate is $4,461,576.10. Adjusted to recommended amount</t>
  </si>
  <si>
    <t>Unemployment Compensation</t>
  </si>
  <si>
    <t>7300 - Acquisition/Improvement Equipment</t>
  </si>
  <si>
    <t xml:space="preserve">E.S. NEW FURNITURE/EQUIPMENT       </t>
  </si>
  <si>
    <t xml:space="preserve">P.S. NEW FURNITURE/EQUIPMENT       </t>
  </si>
  <si>
    <t>Special Ed Equipment</t>
  </si>
  <si>
    <t>New Equipment/System Maint.</t>
  </si>
  <si>
    <t>Capital Improvement - Maint.</t>
  </si>
  <si>
    <t>7400 - Replace Equipment</t>
  </si>
  <si>
    <t>EQUIPMENT, Maint &amp; Lease</t>
  </si>
  <si>
    <t xml:space="preserve">COMPUTERS - Purchase &amp; Lease          </t>
  </si>
  <si>
    <t>9300 - Private Tuitions</t>
  </si>
  <si>
    <t>Special Ed Tuitions/Private</t>
  </si>
  <si>
    <t>9400 - Collaborative Tuitions</t>
  </si>
  <si>
    <t>Collaborative Tuitions</t>
  </si>
  <si>
    <t>TOTAL EXPENSES</t>
  </si>
  <si>
    <t>DISTRICT SALARIES</t>
  </si>
  <si>
    <t>1210 - Superintendent Office Salaries</t>
  </si>
  <si>
    <t>Superintendent</t>
  </si>
  <si>
    <t>Executive Secretaries/Supt.</t>
  </si>
  <si>
    <t>Remote Coordinator</t>
  </si>
  <si>
    <t>Overtime</t>
  </si>
  <si>
    <t>1230-District Wide Administration</t>
  </si>
  <si>
    <t>Transition/Leadership Team</t>
  </si>
  <si>
    <t>1410 - Business Office Salaries</t>
  </si>
  <si>
    <t>Business Manager</t>
  </si>
  <si>
    <t>Business Office/Clerical</t>
  </si>
  <si>
    <t>1420 - Human Resources Salaries</t>
  </si>
  <si>
    <t>Human Resource Director</t>
  </si>
  <si>
    <t>Human Resource Specialist</t>
  </si>
  <si>
    <t>1450 - Administrative Technology</t>
  </si>
  <si>
    <t>Technology Personnel</t>
  </si>
  <si>
    <t>Webmaster Stipends/Tech Support</t>
  </si>
  <si>
    <t>2110 - Curriculum/Spec Ed Directors</t>
  </si>
  <si>
    <t>Student Services Coordinator (Spec Ed)</t>
  </si>
  <si>
    <t>Instructional Services Director (Curriculum)</t>
  </si>
  <si>
    <t>CCLT and CCL</t>
  </si>
  <si>
    <t>2110 - Special Education Clerical</t>
  </si>
  <si>
    <t>Special Ed Clerical</t>
  </si>
  <si>
    <t>SALARIES CLERICAL</t>
  </si>
  <si>
    <t>2210 - P.S. Principal Office Salaries</t>
  </si>
  <si>
    <t>P.S. Principal/Asst. Prin.</t>
  </si>
  <si>
    <t>P.S. Administrative Secretary</t>
  </si>
  <si>
    <t>P.S. Clerk Typist</t>
  </si>
  <si>
    <t>P.S. Secretarial Overtime</t>
  </si>
  <si>
    <t>2210 - E.S. Principal Office Salaries</t>
  </si>
  <si>
    <t>E.S. Principal/Asst. Prin.</t>
  </si>
  <si>
    <t>E.S. Administrative Secretary</t>
  </si>
  <si>
    <t>E.S. Clerk Typist</t>
  </si>
  <si>
    <t>E.S. Secretarial Overtime</t>
  </si>
  <si>
    <t>2210 - Middle School Principal Office Salaries</t>
  </si>
  <si>
    <t>M.S. Principal/Asst. Prin.</t>
  </si>
  <si>
    <t>M.S. Adminstrative Secretary</t>
  </si>
  <si>
    <t>M.S. Clerk Typist</t>
  </si>
  <si>
    <t>M.S. Secretarial Overtime</t>
  </si>
  <si>
    <t>2210 - H.S. Principal Office Salaries</t>
  </si>
  <si>
    <t>H.S. Principal/Asst. Prin.</t>
  </si>
  <si>
    <t>H.S. Administrative Secretary</t>
  </si>
  <si>
    <t>H.S. Clerk Typist</t>
  </si>
  <si>
    <t>H.S. Secretarial Overtime</t>
  </si>
  <si>
    <t>Salaries Accreditation</t>
  </si>
  <si>
    <t>2305 - P.S. Teachers -General Education</t>
  </si>
  <si>
    <t>P.S. Kindergarten Teachers</t>
  </si>
  <si>
    <t>P.S. Teachers/Regular (1-2)</t>
  </si>
  <si>
    <t>2305 - E.S. Teachers -General Education</t>
  </si>
  <si>
    <t>E.S. Teachers/Regular (3-5)</t>
  </si>
  <si>
    <t xml:space="preserve">RETIREMENT/LONGEVITY STIPENDS </t>
  </si>
  <si>
    <t>2305 - Middle School Teachers - General Education</t>
  </si>
  <si>
    <t>Middle School Teachers/Regular</t>
  </si>
  <si>
    <t xml:space="preserve">MASTER TEACHER STIPENDS       </t>
  </si>
  <si>
    <t>2305 - H.S. Teachers - General Education</t>
  </si>
  <si>
    <t>H.S. Teachers/Regular</t>
  </si>
  <si>
    <t>2310 - Teachers Specialists - Special Education</t>
  </si>
  <si>
    <t>P.S. Special Ed Teachers</t>
  </si>
  <si>
    <t>ES Special Ed Teachers</t>
  </si>
  <si>
    <t>M.S. Specl Ed Resourse Rm Teacher</t>
  </si>
  <si>
    <t>H.S. Specl Ed Resourse Rm Teacher</t>
  </si>
  <si>
    <t>ACE Special Ed Resource Rm Teacher</t>
  </si>
  <si>
    <t>2315 - H.S. Department Heads Stipends</t>
  </si>
  <si>
    <t>H.S. Department Heads</t>
  </si>
  <si>
    <t>2320 - Therapeutic Services</t>
  </si>
  <si>
    <t>District Wide Specials (ELL)</t>
  </si>
  <si>
    <t>Special Ed Specialists/System</t>
  </si>
  <si>
    <t>Special Ed Summer Program</t>
  </si>
  <si>
    <t>Processing Coordinator Stipends</t>
  </si>
  <si>
    <t>P.S. Special Ed Speech Pathologists</t>
  </si>
  <si>
    <t>E.S. Special Ed Speech Pathologists</t>
  </si>
  <si>
    <t>M.S. Special Ed Speech Pathologists</t>
  </si>
  <si>
    <t>H.S. Special Ed Speech Pathologists</t>
  </si>
  <si>
    <t>2325 - General Education Substitutes</t>
  </si>
  <si>
    <t>P. S. Long Term Substitutes</t>
  </si>
  <si>
    <t>P. S. Regular Substitutes</t>
  </si>
  <si>
    <t>Kind. Long Term Substitutes</t>
  </si>
  <si>
    <t>Kind Regular Substitutes</t>
  </si>
  <si>
    <t>E. S. Long Term Substitutes</t>
  </si>
  <si>
    <t>E.S. Regular Substitute</t>
  </si>
  <si>
    <t>M. S. Long Term Substitutes</t>
  </si>
  <si>
    <t>M..S. Regular Substitutes</t>
  </si>
  <si>
    <t>H. S. Long Term Substitutes</t>
  </si>
  <si>
    <t>H. S. Regular Substitutes</t>
  </si>
  <si>
    <t>2325 - Special Education Substitutes</t>
  </si>
  <si>
    <t>Kindergarten Special Ed Subs</t>
  </si>
  <si>
    <t>P.S. Long Term Special Ed Subs</t>
  </si>
  <si>
    <t>P.S. Special Ed Subs</t>
  </si>
  <si>
    <t>E.S. Long Term Special Ed Subs</t>
  </si>
  <si>
    <t>E.S. Special Ed Subs .</t>
  </si>
  <si>
    <t>M.S. Special Ed Long Term Subs</t>
  </si>
  <si>
    <t>M.S. Special Ed Subs .</t>
  </si>
  <si>
    <t>H.S. Special Ed Long Term Subs.</t>
  </si>
  <si>
    <t>H.S. Special Ed Subs.</t>
  </si>
  <si>
    <t>2330 - Paraprofessionals General Education</t>
  </si>
  <si>
    <t>Kindergarten Paraprofessionals</t>
  </si>
  <si>
    <t>Kindergarten Aides/Regular</t>
  </si>
  <si>
    <t>E.S. PARAPROFESSIONALS/REGULAR</t>
  </si>
  <si>
    <t xml:space="preserve">H.S. PARAPROFESSIONALS        </t>
  </si>
  <si>
    <t>2330 - Paraprofessionals Special Education *** (LTP notes)</t>
  </si>
  <si>
    <t>P.S. Special Ed Paraprofessionals*</t>
  </si>
  <si>
    <t>E.S. Special Ed Paraprofessionals</t>
  </si>
  <si>
    <t>M.S. Special Ed Paraprofessionals</t>
  </si>
  <si>
    <t>H.S. Special Ed Paraprofessionals</t>
  </si>
  <si>
    <t>ACE Special Ed Paraprofessionals</t>
  </si>
  <si>
    <t>Special Ed Contracted Services</t>
  </si>
  <si>
    <t>Special Ed Home/Hospital Tutoring</t>
  </si>
  <si>
    <t>2340 - Librarians Salaries</t>
  </si>
  <si>
    <t>P.S. Librarian</t>
  </si>
  <si>
    <t>E.S. Librarian</t>
  </si>
  <si>
    <t>M.S. Librarian</t>
  </si>
  <si>
    <t>H.S. Librarian</t>
  </si>
  <si>
    <t>2710 - Guidance Salaries</t>
  </si>
  <si>
    <t xml:space="preserve">P.S. GUIDANCE COUNSELOR       </t>
  </si>
  <si>
    <t>E.S. Guidance Counselor</t>
  </si>
  <si>
    <t>M.S. Guidance Counselor</t>
  </si>
  <si>
    <t>H.S. Guidance Counselor</t>
  </si>
  <si>
    <t>H.S. Guidance Secretary</t>
  </si>
  <si>
    <t>H.S. Summer Guidance Scheduling</t>
  </si>
  <si>
    <t>2800 - Psychological Services</t>
  </si>
  <si>
    <t>System School Psychologist</t>
  </si>
  <si>
    <t>P.S. Psychologist</t>
  </si>
  <si>
    <t>E.S. Psychologist</t>
  </si>
  <si>
    <t>Middle School Psychologist</t>
  </si>
  <si>
    <t>H.S. Psychologist</t>
  </si>
  <si>
    <t>2900 - Social Worker Salaries</t>
  </si>
  <si>
    <t>P.S. Social Worker</t>
  </si>
  <si>
    <t>E.S. Social Worker</t>
  </si>
  <si>
    <t>M.S Social Worker</t>
  </si>
  <si>
    <t>H.S. Social Worker</t>
  </si>
  <si>
    <t>3200 - School Nurses Salaries</t>
  </si>
  <si>
    <t>P.S. Nurses</t>
  </si>
  <si>
    <t>E.S. Nurses</t>
  </si>
  <si>
    <t>M.S. Nurses</t>
  </si>
  <si>
    <t>H.S. Nurses</t>
  </si>
  <si>
    <t>Nurse Coordinator</t>
  </si>
  <si>
    <t>3510 - Athletics Salaries</t>
  </si>
  <si>
    <t>Athletic Director</t>
  </si>
  <si>
    <t>Athletic Trainer</t>
  </si>
  <si>
    <t>Athletic Secretary</t>
  </si>
  <si>
    <t>Special Detail/Athletic Events</t>
  </si>
  <si>
    <t>Athletic Coaches</t>
  </si>
  <si>
    <t>Unified Sports,Track/Basketball Coach</t>
  </si>
  <si>
    <t>Freshman &amp; MS Coaches</t>
  </si>
  <si>
    <t>3520 - After School Advisor Salaries</t>
  </si>
  <si>
    <t>H.S. After School Advisors</t>
  </si>
  <si>
    <t>4110 - Custodial Services</t>
  </si>
  <si>
    <t>P.S. Custodians</t>
  </si>
  <si>
    <t>P.S. Custodians Overtime</t>
  </si>
  <si>
    <t>E.S. Custodians</t>
  </si>
  <si>
    <t>E.S. Custodians Overtime</t>
  </si>
  <si>
    <t>M.S. Custodians</t>
  </si>
  <si>
    <t>M.S. Custodians Overtime</t>
  </si>
  <si>
    <t>H.S. Custodians</t>
  </si>
  <si>
    <t>H.S. Custodians Overtime</t>
  </si>
  <si>
    <t>Maintenance/System Salaries</t>
  </si>
  <si>
    <t>Maintenance/System Overtime</t>
  </si>
  <si>
    <t>Maintenance Clothing Allowance</t>
  </si>
  <si>
    <t>5500 - Crossing Guards</t>
  </si>
  <si>
    <t>District-wide Crossing Guards</t>
  </si>
  <si>
    <t>TOTAL SALARIES</t>
  </si>
  <si>
    <t>new total is: $18,947,035</t>
  </si>
  <si>
    <t>Salary Reserve</t>
  </si>
  <si>
    <t xml:space="preserve">TOTAL EXPENSES: </t>
  </si>
  <si>
    <t>TOTAL SALARIES:</t>
  </si>
  <si>
    <t>TOTAL ACTUALS &amp; BUDGET:</t>
  </si>
  <si>
    <t>FREE CASH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</si>
</sst>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mm/dd/yy"/>
    <numFmt numFmtId="166" formatCode="mmmm\ d\,\ yyyy"/>
    <numFmt numFmtId="167" formatCode="&quot;$&quot;#,##0"/>
  </numFmts>
  <fonts count="31">
    <font>
      <sz val="11.0"/>
      <color theme="1"/>
      <name val="Calibri"/>
      <scheme val="minor"/>
    </font>
    <font>
      <sz val="11.0"/>
      <color theme="1"/>
      <name val="Calibri"/>
    </font>
    <font>
      <b/>
      <i/>
      <sz val="15.0"/>
      <color theme="1"/>
      <name val="Arial"/>
    </font>
    <font>
      <sz val="12.0"/>
      <color theme="1"/>
      <name val="Arial"/>
    </font>
    <font>
      <b/>
      <i/>
      <sz val="16.0"/>
      <color rgb="FF000000"/>
      <name val="Arial"/>
    </font>
    <font>
      <b/>
      <i/>
      <sz val="12.0"/>
      <color theme="1"/>
      <name val="Arial"/>
    </font>
    <font>
      <b/>
      <i/>
      <sz val="16.0"/>
      <color theme="1"/>
      <name val="Arial"/>
    </font>
    <font>
      <color theme="1"/>
      <name val="Calibri"/>
    </font>
    <font>
      <b/>
      <sz val="16.0"/>
      <color theme="1"/>
      <name val="Calibri"/>
    </font>
    <font/>
    <font>
      <i/>
      <sz val="13.0"/>
      <color theme="1"/>
      <name val="Arial"/>
    </font>
    <font>
      <b/>
      <i/>
      <sz val="11.0"/>
      <color theme="1"/>
      <name val="Arial"/>
    </font>
    <font>
      <i/>
      <sz val="11.0"/>
      <color theme="1"/>
      <name val="Arial"/>
    </font>
    <font>
      <b/>
      <color theme="1"/>
      <name val="Calibri"/>
    </font>
    <font>
      <b/>
      <sz val="14.0"/>
      <color theme="1"/>
      <name val="Arial"/>
    </font>
    <font>
      <b/>
      <sz val="14.0"/>
      <color theme="1"/>
      <name val="Calibri"/>
    </font>
    <font>
      <b/>
      <sz val="12.0"/>
      <color rgb="FFFFFFFF"/>
      <name val="Arial"/>
    </font>
    <font>
      <sz val="12.0"/>
      <color rgb="FF000000"/>
      <name val="Arial"/>
    </font>
    <font>
      <b/>
      <sz val="12.0"/>
      <color theme="1"/>
      <name val="Arial"/>
    </font>
    <font>
      <sz val="12.0"/>
      <color theme="1"/>
      <name val="Calibri"/>
    </font>
    <font>
      <color theme="1"/>
      <name val="Calibri"/>
      <scheme val="minor"/>
    </font>
    <font>
      <sz val="12.0"/>
      <color rgb="FFB7B7B7"/>
      <name val="Calibri"/>
    </font>
    <font>
      <sz val="11.0"/>
      <color rgb="FFB7B7B7"/>
      <name val="Calibri"/>
    </font>
    <font>
      <b/>
      <sz val="13.0"/>
      <color theme="1"/>
      <name val="Arial"/>
    </font>
    <font>
      <b/>
      <sz val="12.0"/>
      <color rgb="FF000000"/>
      <name val="Arial"/>
    </font>
    <font>
      <sz val="12.0"/>
      <color rgb="FFD0CECE"/>
      <name val="Arial"/>
    </font>
    <font>
      <sz val="11.0"/>
      <color rgb="FF000000"/>
      <name val="Arial"/>
    </font>
    <font>
      <b/>
      <sz val="12.0"/>
      <color theme="1"/>
      <name val="Calibri"/>
    </font>
    <font>
      <b/>
      <sz val="12.0"/>
      <color rgb="FF000000"/>
      <name val="Times New Roman"/>
    </font>
    <font>
      <b/>
      <sz val="12.0"/>
      <color rgb="FF000000"/>
      <name val="Calibri"/>
    </font>
    <font>
      <b/>
      <sz val="12.0"/>
      <color rgb="FFFF0000"/>
      <name val="Arial"/>
    </font>
  </fonts>
  <fills count="2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D0CECE"/>
        <bgColor rgb="FFD0CECE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theme="1"/>
        <bgColor theme="1"/>
      </patternFill>
    </fill>
    <fill>
      <patternFill patternType="solid">
        <fgColor rgb="FF00FFFF"/>
        <bgColor rgb="FF00FFFF"/>
      </patternFill>
    </fill>
    <fill>
      <patternFill patternType="solid">
        <fgColor rgb="FFC5E0B3"/>
        <bgColor rgb="FFC5E0B3"/>
      </patternFill>
    </fill>
    <fill>
      <patternFill patternType="solid">
        <fgColor rgb="FFE7E6E6"/>
        <bgColor rgb="FFE7E6E6"/>
      </patternFill>
    </fill>
  </fills>
  <borders count="2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/>
      <right/>
      <top style="thick">
        <color rgb="FF000000"/>
      </top>
      <bottom style="thick">
        <color rgb="FF000000"/>
      </bottom>
    </border>
    <border>
      <left/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ck">
        <color rgb="FF000000"/>
      </left>
      <right/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/>
    </xf>
    <xf borderId="1" fillId="2" fontId="1" numFmtId="164" xfId="0" applyAlignment="1" applyBorder="1" applyFont="1" applyNumberFormat="1">
      <alignment horizontal="center"/>
    </xf>
    <xf borderId="1" fillId="2" fontId="3" numFmtId="164" xfId="0" applyAlignment="1" applyBorder="1" applyFont="1" applyNumberFormat="1">
      <alignment horizontal="center" shrinkToFit="0" wrapText="1"/>
    </xf>
    <xf borderId="1" fillId="3" fontId="3" numFmtId="164" xfId="0" applyAlignment="1" applyBorder="1" applyFill="1" applyFont="1" applyNumberFormat="1">
      <alignment horizontal="center" shrinkToFit="0" wrapText="1"/>
    </xf>
    <xf borderId="1" fillId="3" fontId="1" numFmtId="164" xfId="0" applyAlignment="1" applyBorder="1" applyFont="1" applyNumberFormat="1">
      <alignment vertical="bottom"/>
    </xf>
    <xf borderId="1" fillId="4" fontId="1" numFmtId="164" xfId="0" applyAlignment="1" applyBorder="1" applyFill="1" applyFont="1" applyNumberFormat="1">
      <alignment vertical="bottom"/>
    </xf>
    <xf borderId="0" fillId="3" fontId="1" numFmtId="164" xfId="0" applyAlignment="1" applyFont="1" applyNumberFormat="1">
      <alignment vertical="bottom"/>
    </xf>
    <xf borderId="0" fillId="0" fontId="3" numFmtId="164" xfId="0" applyFont="1" applyNumberFormat="1"/>
    <xf borderId="0" fillId="0" fontId="3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2" fontId="3" numFmtId="164" xfId="0" applyAlignment="1" applyFont="1" applyNumberForma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1" fillId="2" fontId="1" numFmtId="165" xfId="0" applyBorder="1" applyFont="1" applyNumberFormat="1"/>
    <xf borderId="1" fillId="2" fontId="5" numFmtId="166" xfId="0" applyAlignment="1" applyBorder="1" applyFont="1" applyNumberFormat="1">
      <alignment horizontal="center" readingOrder="0"/>
    </xf>
    <xf borderId="1" fillId="2" fontId="6" numFmtId="164" xfId="0" applyAlignment="1" applyBorder="1" applyFont="1" applyNumberFormat="1">
      <alignment horizontal="center"/>
    </xf>
    <xf borderId="1" fillId="2" fontId="6" numFmtId="164" xfId="0" applyAlignment="1" applyBorder="1" applyFont="1" applyNumberFormat="1">
      <alignment horizontal="center" shrinkToFit="0" wrapText="1"/>
    </xf>
    <xf borderId="1" fillId="3" fontId="6" numFmtId="164" xfId="0" applyAlignment="1" applyBorder="1" applyFont="1" applyNumberFormat="1">
      <alignment horizontal="center" shrinkToFit="0" wrapText="1"/>
    </xf>
    <xf borderId="0" fillId="0" fontId="6" numFmtId="164" xfId="0" applyAlignment="1" applyFont="1" applyNumberFormat="1">
      <alignment horizontal="center"/>
    </xf>
    <xf borderId="0" fillId="0" fontId="7" numFmtId="0" xfId="0" applyAlignment="1" applyFont="1">
      <alignment horizontal="left" shrinkToFit="0" vertical="top" wrapText="1"/>
    </xf>
    <xf borderId="2" fillId="2" fontId="1" numFmtId="165" xfId="0" applyBorder="1" applyFont="1" applyNumberFormat="1"/>
    <xf borderId="2" fillId="2" fontId="1" numFmtId="0" xfId="0" applyBorder="1" applyFont="1"/>
    <xf borderId="2" fillId="2" fontId="6" numFmtId="164" xfId="0" applyAlignment="1" applyBorder="1" applyFont="1" applyNumberFormat="1">
      <alignment horizontal="center"/>
    </xf>
    <xf borderId="2" fillId="2" fontId="6" numFmtId="164" xfId="0" applyAlignment="1" applyBorder="1" applyFont="1" applyNumberFormat="1">
      <alignment horizontal="center" shrinkToFit="0" wrapText="1"/>
    </xf>
    <xf borderId="2" fillId="5" fontId="6" numFmtId="164" xfId="0" applyAlignment="1" applyBorder="1" applyFill="1" applyFont="1" applyNumberFormat="1">
      <alignment horizontal="center" shrinkToFit="0" wrapText="1"/>
    </xf>
    <xf borderId="2" fillId="6" fontId="6" numFmtId="164" xfId="0" applyAlignment="1" applyBorder="1" applyFill="1" applyFont="1" applyNumberFormat="1">
      <alignment horizontal="center" shrinkToFit="0" vertical="bottom" wrapText="1"/>
    </xf>
    <xf borderId="2" fillId="4" fontId="6" numFmtId="164" xfId="0" applyAlignment="1" applyBorder="1" applyFont="1" applyNumberFormat="1">
      <alignment horizontal="center" shrinkToFit="0" vertical="bottom" wrapText="1"/>
    </xf>
    <xf borderId="2" fillId="7" fontId="6" numFmtId="164" xfId="0" applyAlignment="1" applyBorder="1" applyFill="1" applyFont="1" applyNumberFormat="1">
      <alignment horizontal="center" shrinkToFit="0" vertical="bottom" wrapText="1"/>
    </xf>
    <xf borderId="3" fillId="3" fontId="6" numFmtId="164" xfId="0" applyAlignment="1" applyBorder="1" applyFont="1" applyNumberFormat="1">
      <alignment horizontal="center" shrinkToFit="0" vertical="bottom" wrapText="1"/>
    </xf>
    <xf borderId="4" fillId="0" fontId="6" numFmtId="164" xfId="0" applyAlignment="1" applyBorder="1" applyFont="1" applyNumberFormat="1">
      <alignment horizontal="center"/>
    </xf>
    <xf borderId="3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shrinkToFit="0" wrapText="1"/>
    </xf>
    <xf borderId="5" fillId="0" fontId="8" numFmtId="0" xfId="0" applyAlignment="1" applyBorder="1" applyFont="1">
      <alignment horizontal="center"/>
    </xf>
    <xf borderId="6" fillId="0" fontId="9" numFmtId="0" xfId="0" applyBorder="1" applyFont="1"/>
    <xf borderId="2" fillId="8" fontId="10" numFmtId="0" xfId="0" applyBorder="1" applyFill="1" applyFont="1"/>
    <xf borderId="2" fillId="2" fontId="11" numFmtId="164" xfId="0" applyAlignment="1" applyBorder="1" applyFont="1" applyNumberFormat="1">
      <alignment horizontal="center"/>
    </xf>
    <xf borderId="2" fillId="2" fontId="11" numFmtId="164" xfId="0" applyAlignment="1" applyBorder="1" applyFont="1" applyNumberFormat="1">
      <alignment horizontal="center" shrinkToFit="0" wrapText="1"/>
    </xf>
    <xf borderId="2" fillId="5" fontId="11" numFmtId="164" xfId="0" applyAlignment="1" applyBorder="1" applyFont="1" applyNumberFormat="1">
      <alignment horizontal="center" shrinkToFit="0" wrapText="1"/>
    </xf>
    <xf borderId="2" fillId="6" fontId="11" numFmtId="164" xfId="0" applyAlignment="1" applyBorder="1" applyFont="1" applyNumberFormat="1">
      <alignment horizontal="center" shrinkToFit="0" vertical="bottom" wrapText="1"/>
    </xf>
    <xf borderId="2" fillId="4" fontId="11" numFmtId="164" xfId="0" applyAlignment="1" applyBorder="1" applyFont="1" applyNumberFormat="1">
      <alignment horizontal="center" shrinkToFit="0" vertical="bottom" wrapText="1"/>
    </xf>
    <xf borderId="2" fillId="7" fontId="11" numFmtId="164" xfId="0" applyAlignment="1" applyBorder="1" applyFont="1" applyNumberFormat="1">
      <alignment horizontal="center" shrinkToFit="0" vertical="bottom" wrapText="1"/>
    </xf>
    <xf borderId="7" fillId="3" fontId="11" numFmtId="164" xfId="0" applyAlignment="1" applyBorder="1" applyFont="1" applyNumberFormat="1">
      <alignment horizontal="center" shrinkToFit="0" vertical="bottom" wrapText="1"/>
    </xf>
    <xf borderId="8" fillId="0" fontId="12" numFmtId="164" xfId="0" applyAlignment="1" applyBorder="1" applyFont="1" applyNumberFormat="1">
      <alignment horizontal="center"/>
    </xf>
    <xf borderId="0" fillId="0" fontId="13" numFmtId="0" xfId="0" applyAlignment="1" applyFont="1">
      <alignment horizontal="center" shrinkToFit="0" vertical="top" wrapText="1"/>
    </xf>
    <xf borderId="7" fillId="0" fontId="14" numFmtId="0" xfId="0" applyAlignment="1" applyBorder="1" applyFont="1">
      <alignment horizontal="center" shrinkToFit="0" wrapText="1"/>
    </xf>
    <xf borderId="2" fillId="0" fontId="14" numFmtId="0" xfId="0" applyAlignment="1" applyBorder="1" applyFont="1">
      <alignment horizontal="center" shrinkToFit="0" wrapText="1"/>
    </xf>
    <xf borderId="2" fillId="0" fontId="15" numFmtId="0" xfId="0" applyAlignment="1" applyBorder="1" applyFont="1">
      <alignment horizontal="center"/>
    </xf>
    <xf borderId="2" fillId="2" fontId="16" numFmtId="0" xfId="0" applyAlignment="1" applyBorder="1" applyFont="1">
      <alignment horizontal="center"/>
    </xf>
    <xf borderId="2" fillId="2" fontId="1" numFmtId="164" xfId="0" applyBorder="1" applyFont="1" applyNumberFormat="1"/>
    <xf borderId="2" fillId="2" fontId="3" numFmtId="164" xfId="0" applyAlignment="1" applyBorder="1" applyFont="1" applyNumberFormat="1">
      <alignment shrinkToFit="0" wrapText="1"/>
    </xf>
    <xf borderId="2" fillId="3" fontId="3" numFmtId="164" xfId="0" applyAlignment="1" applyBorder="1" applyFont="1" applyNumberFormat="1">
      <alignment shrinkToFit="0" wrapText="1"/>
    </xf>
    <xf borderId="2" fillId="3" fontId="1" numFmtId="164" xfId="0" applyAlignment="1" applyBorder="1" applyFont="1" applyNumberFormat="1">
      <alignment vertical="bottom"/>
    </xf>
    <xf borderId="6" fillId="3" fontId="1" numFmtId="164" xfId="0" applyAlignment="1" applyBorder="1" applyFont="1" applyNumberFormat="1">
      <alignment vertical="bottom"/>
    </xf>
    <xf borderId="9" fillId="9" fontId="3" numFmtId="164" xfId="0" applyBorder="1" applyFill="1" applyFont="1" applyNumberFormat="1"/>
    <xf borderId="0" fillId="0" fontId="17" numFmtId="167" xfId="0" applyAlignment="1" applyFont="1" applyNumberFormat="1">
      <alignment horizontal="right" shrinkToFit="0" wrapText="1"/>
    </xf>
    <xf borderId="0" fillId="0" fontId="3" numFmtId="167" xfId="0" applyAlignment="1" applyFont="1" applyNumberFormat="1">
      <alignment shrinkToFit="0" wrapText="1"/>
    </xf>
    <xf borderId="2" fillId="10" fontId="18" numFmtId="0" xfId="0" applyAlignment="1" applyBorder="1" applyFill="1" applyFont="1">
      <alignment horizontal="left"/>
    </xf>
    <xf borderId="2" fillId="8" fontId="1" numFmtId="0" xfId="0" applyAlignment="1" applyBorder="1" applyFont="1">
      <alignment horizontal="center"/>
    </xf>
    <xf borderId="2" fillId="8" fontId="19" numFmtId="167" xfId="0" applyBorder="1" applyFont="1" applyNumberFormat="1"/>
    <xf borderId="2" fillId="11" fontId="19" numFmtId="167" xfId="0" applyBorder="1" applyFill="1" applyFont="1" applyNumberFormat="1"/>
    <xf borderId="2" fillId="11" fontId="1" numFmtId="167" xfId="0" applyAlignment="1" applyBorder="1" applyFont="1" applyNumberFormat="1">
      <alignment vertical="bottom"/>
    </xf>
    <xf borderId="6" fillId="8" fontId="1" numFmtId="167" xfId="0" applyAlignment="1" applyBorder="1" applyFont="1" applyNumberFormat="1">
      <alignment vertical="bottom"/>
    </xf>
    <xf borderId="9" fillId="8" fontId="1" numFmtId="164" xfId="0" applyBorder="1" applyFont="1" applyNumberFormat="1"/>
    <xf borderId="2" fillId="2" fontId="3" numFmtId="0" xfId="0" applyAlignment="1" applyBorder="1" applyFont="1">
      <alignment horizontal="center"/>
    </xf>
    <xf borderId="2" fillId="2" fontId="3" numFmtId="167" xfId="0" applyAlignment="1" applyBorder="1" applyFont="1" applyNumberFormat="1">
      <alignment horizontal="right"/>
    </xf>
    <xf borderId="2" fillId="2" fontId="3" numFmtId="167" xfId="0" applyAlignment="1" applyBorder="1" applyFont="1" applyNumberFormat="1">
      <alignment horizontal="right" shrinkToFit="0" wrapText="1"/>
    </xf>
    <xf borderId="2" fillId="5" fontId="3" numFmtId="167" xfId="0" applyAlignment="1" applyBorder="1" applyFont="1" applyNumberFormat="1">
      <alignment horizontal="right" shrinkToFit="0" wrapText="1"/>
    </xf>
    <xf borderId="2" fillId="6" fontId="3" numFmtId="167" xfId="0" applyAlignment="1" applyBorder="1" applyFont="1" applyNumberFormat="1">
      <alignment horizontal="right" shrinkToFit="0" vertical="bottom" wrapText="1"/>
    </xf>
    <xf borderId="2" fillId="4" fontId="3" numFmtId="167" xfId="0" applyAlignment="1" applyBorder="1" applyFont="1" applyNumberFormat="1">
      <alignment horizontal="right" shrinkToFit="0" vertical="bottom" wrapText="1"/>
    </xf>
    <xf borderId="2" fillId="7" fontId="3" numFmtId="167" xfId="0" applyAlignment="1" applyBorder="1" applyFont="1" applyNumberFormat="1">
      <alignment horizontal="right" shrinkToFit="0" vertical="bottom" wrapText="1"/>
    </xf>
    <xf borderId="2" fillId="3" fontId="3" numFmtId="167" xfId="0" applyAlignment="1" applyBorder="1" applyFont="1" applyNumberFormat="1">
      <alignment horizontal="right" shrinkToFit="0" vertical="bottom" wrapText="1"/>
    </xf>
    <xf borderId="2" fillId="12" fontId="3" numFmtId="164" xfId="0" applyBorder="1" applyFill="1" applyFont="1" applyNumberFormat="1"/>
    <xf borderId="0" fillId="0" fontId="3" numFmtId="167" xfId="0" applyFont="1" applyNumberFormat="1"/>
    <xf borderId="0" fillId="0" fontId="3" numFmtId="9" xfId="0" applyAlignment="1" applyFont="1" applyNumberFormat="1">
      <alignment horizontal="center"/>
    </xf>
    <xf borderId="0" fillId="0" fontId="7" numFmtId="0" xfId="0" applyFont="1"/>
    <xf borderId="0" fillId="0" fontId="20" numFmtId="167" xfId="0" applyFont="1" applyNumberFormat="1"/>
    <xf borderId="2" fillId="2" fontId="1" numFmtId="0" xfId="0" applyAlignment="1" applyBorder="1" applyFont="1">
      <alignment horizontal="left"/>
    </xf>
    <xf borderId="2" fillId="12" fontId="3" numFmtId="164" xfId="0" applyAlignment="1" applyBorder="1" applyFont="1" applyNumberFormat="1">
      <alignment horizontal="right" shrinkToFit="0" wrapText="1"/>
    </xf>
    <xf borderId="2" fillId="8" fontId="19" numFmtId="167" xfId="0" applyAlignment="1" applyBorder="1" applyFont="1" applyNumberFormat="1">
      <alignment horizontal="right"/>
    </xf>
    <xf borderId="2" fillId="11" fontId="19" numFmtId="167" xfId="0" applyAlignment="1" applyBorder="1" applyFont="1" applyNumberFormat="1">
      <alignment horizontal="right"/>
    </xf>
    <xf borderId="2" fillId="8" fontId="1" numFmtId="167" xfId="0" applyAlignment="1" applyBorder="1" applyFont="1" applyNumberFormat="1">
      <alignment vertical="bottom"/>
    </xf>
    <xf borderId="2" fillId="8" fontId="19" numFmtId="164" xfId="0" applyBorder="1" applyFont="1" applyNumberFormat="1"/>
    <xf borderId="0" fillId="0" fontId="7" numFmtId="167" xfId="0" applyAlignment="1" applyFont="1" applyNumberFormat="1">
      <alignment horizontal="left" shrinkToFit="0" vertical="top" wrapText="1"/>
    </xf>
    <xf borderId="0" fillId="0" fontId="3" numFmtId="0" xfId="0" applyAlignment="1" applyFont="1">
      <alignment horizontal="center"/>
    </xf>
    <xf borderId="10" fillId="3" fontId="3" numFmtId="167" xfId="0" applyAlignment="1" applyBorder="1" applyFont="1" applyNumberFormat="1">
      <alignment horizontal="right" shrinkToFit="0" vertical="bottom" wrapText="1"/>
    </xf>
    <xf borderId="11" fillId="12" fontId="3" numFmtId="164" xfId="0" applyBorder="1" applyFont="1" applyNumberFormat="1"/>
    <xf borderId="7" fillId="3" fontId="3" numFmtId="167" xfId="0" applyAlignment="1" applyBorder="1" applyFont="1" applyNumberFormat="1">
      <alignment horizontal="right" shrinkToFit="0" vertical="bottom" wrapText="1"/>
    </xf>
    <xf borderId="12" fillId="12" fontId="3" numFmtId="164" xfId="0" applyAlignment="1" applyBorder="1" applyFont="1" applyNumberFormat="1">
      <alignment horizontal="right" shrinkToFit="0" wrapText="1"/>
    </xf>
    <xf borderId="2" fillId="8" fontId="18" numFmtId="0" xfId="0" applyAlignment="1" applyBorder="1" applyFont="1">
      <alignment horizontal="left"/>
    </xf>
    <xf borderId="13" fillId="8" fontId="1" numFmtId="167" xfId="0" applyAlignment="1" applyBorder="1" applyFont="1" applyNumberFormat="1">
      <alignment vertical="bottom"/>
    </xf>
    <xf borderId="14" fillId="8" fontId="19" numFmtId="164" xfId="0" applyBorder="1" applyFont="1" applyNumberFormat="1"/>
    <xf borderId="2" fillId="3" fontId="3" numFmtId="167" xfId="0" applyAlignment="1" applyBorder="1" applyFont="1" applyNumberFormat="1">
      <alignment horizontal="right" shrinkToFit="0" wrapText="1"/>
    </xf>
    <xf borderId="2" fillId="13" fontId="3" numFmtId="167" xfId="0" applyAlignment="1" applyBorder="1" applyFill="1" applyFont="1" applyNumberFormat="1">
      <alignment horizontal="right" shrinkToFit="0" vertical="bottom" wrapText="1"/>
    </xf>
    <xf borderId="2" fillId="0" fontId="3" numFmtId="164" xfId="0" applyBorder="1" applyFont="1" applyNumberFormat="1"/>
    <xf borderId="9" fillId="8" fontId="19" numFmtId="164" xfId="0" applyBorder="1" applyFont="1" applyNumberFormat="1"/>
    <xf borderId="2" fillId="6" fontId="3" numFmtId="167" xfId="0" applyAlignment="1" applyBorder="1" applyFont="1" applyNumberFormat="1">
      <alignment horizontal="right" readingOrder="0" shrinkToFit="0" vertical="bottom" wrapText="1"/>
    </xf>
    <xf borderId="2" fillId="4" fontId="3" numFmtId="167" xfId="0" applyAlignment="1" applyBorder="1" applyFont="1" applyNumberFormat="1">
      <alignment horizontal="right" readingOrder="0" shrinkToFit="0" vertical="bottom" wrapText="1"/>
    </xf>
    <xf borderId="2" fillId="7" fontId="3" numFmtId="167" xfId="0" applyAlignment="1" applyBorder="1" applyFont="1" applyNumberFormat="1">
      <alignment horizontal="right" readingOrder="0" shrinkToFit="0" vertical="bottom" wrapText="1"/>
    </xf>
    <xf borderId="2" fillId="12" fontId="18" numFmtId="164" xfId="0" applyBorder="1" applyFont="1" applyNumberFormat="1"/>
    <xf borderId="2" fillId="3" fontId="1" numFmtId="167" xfId="0" applyAlignment="1" applyBorder="1" applyFont="1" applyNumberFormat="1">
      <alignment vertical="bottom"/>
    </xf>
    <xf borderId="2" fillId="2" fontId="1" numFmtId="167" xfId="0" applyAlignment="1" applyBorder="1" applyFont="1" applyNumberFormat="1">
      <alignment horizontal="right"/>
    </xf>
    <xf borderId="2" fillId="6" fontId="1" numFmtId="167" xfId="0" applyAlignment="1" applyBorder="1" applyFont="1" applyNumberFormat="1">
      <alignment vertical="bottom"/>
    </xf>
    <xf borderId="2" fillId="4" fontId="1" numFmtId="167" xfId="0" applyAlignment="1" applyBorder="1" applyFont="1" applyNumberFormat="1">
      <alignment vertical="bottom"/>
    </xf>
    <xf borderId="2" fillId="7" fontId="1" numFmtId="167" xfId="0" applyAlignment="1" applyBorder="1" applyFont="1" applyNumberFormat="1">
      <alignment vertical="bottom"/>
    </xf>
    <xf borderId="2" fillId="0" fontId="3" numFmtId="167" xfId="0" applyAlignment="1" applyBorder="1" applyFont="1" applyNumberFormat="1">
      <alignment horizontal="right"/>
    </xf>
    <xf borderId="0" fillId="5" fontId="3" numFmtId="167" xfId="0" applyFont="1" applyNumberFormat="1"/>
    <xf borderId="0" fillId="4" fontId="3" numFmtId="167" xfId="0" applyFont="1" applyNumberFormat="1"/>
    <xf borderId="0" fillId="7" fontId="3" numFmtId="167" xfId="0" applyAlignment="1" applyFont="1" applyNumberFormat="1">
      <alignment readingOrder="0"/>
    </xf>
    <xf borderId="7" fillId="3" fontId="3" numFmtId="167" xfId="0" applyAlignment="1" applyBorder="1" applyFont="1" applyNumberFormat="1">
      <alignment horizontal="right" vertical="bottom"/>
    </xf>
    <xf borderId="12" fillId="12" fontId="3" numFmtId="164" xfId="0" applyAlignment="1" applyBorder="1" applyFont="1" applyNumberFormat="1">
      <alignment horizontal="right"/>
    </xf>
    <xf borderId="1" fillId="2" fontId="1" numFmtId="0" xfId="0" applyAlignment="1" applyBorder="1" applyFont="1">
      <alignment horizontal="left"/>
    </xf>
    <xf borderId="2" fillId="5" fontId="3" numFmtId="167" xfId="0" applyAlignment="1" applyBorder="1" applyFont="1" applyNumberFormat="1">
      <alignment horizontal="right"/>
    </xf>
    <xf borderId="2" fillId="6" fontId="3" numFmtId="167" xfId="0" applyAlignment="1" applyBorder="1" applyFont="1" applyNumberFormat="1">
      <alignment horizontal="right" vertical="bottom"/>
    </xf>
    <xf borderId="2" fillId="4" fontId="3" numFmtId="167" xfId="0" applyAlignment="1" applyBorder="1" applyFont="1" applyNumberFormat="1">
      <alignment horizontal="right" vertical="bottom"/>
    </xf>
    <xf borderId="2" fillId="7" fontId="3" numFmtId="167" xfId="0" applyAlignment="1" applyBorder="1" applyFont="1" applyNumberFormat="1">
      <alignment horizontal="right" vertical="bottom"/>
    </xf>
    <xf borderId="15" fillId="12" fontId="3" numFmtId="164" xfId="0" applyBorder="1" applyFont="1" applyNumberFormat="1"/>
    <xf borderId="0" fillId="0" fontId="20" numFmtId="0" xfId="0" applyFont="1"/>
    <xf borderId="0" fillId="3" fontId="17" numFmtId="167" xfId="0" applyAlignment="1" applyFont="1" applyNumberFormat="1">
      <alignment horizontal="right" shrinkToFit="0" wrapText="1"/>
    </xf>
    <xf borderId="2" fillId="2" fontId="1" numFmtId="0" xfId="0" applyAlignment="1" applyBorder="1" applyFont="1">
      <alignment horizontal="center"/>
    </xf>
    <xf borderId="8" fillId="0" fontId="3" numFmtId="164" xfId="0" applyAlignment="1" applyBorder="1" applyFont="1" applyNumberFormat="1">
      <alignment horizontal="right"/>
    </xf>
    <xf borderId="2" fillId="8" fontId="1" numFmtId="167" xfId="0" applyAlignment="1" applyBorder="1" applyFont="1" applyNumberFormat="1">
      <alignment horizontal="right"/>
    </xf>
    <xf borderId="2" fillId="11" fontId="1" numFmtId="167" xfId="0" applyAlignment="1" applyBorder="1" applyFont="1" applyNumberFormat="1">
      <alignment horizontal="right"/>
    </xf>
    <xf borderId="7" fillId="8" fontId="1" numFmtId="167" xfId="0" applyAlignment="1" applyBorder="1" applyFont="1" applyNumberFormat="1">
      <alignment vertical="bottom"/>
    </xf>
    <xf borderId="12" fillId="8" fontId="1" numFmtId="164" xfId="0" applyBorder="1" applyFont="1" applyNumberFormat="1"/>
    <xf borderId="0" fillId="3" fontId="1" numFmtId="167" xfId="0" applyAlignment="1" applyFont="1" applyNumberFormat="1">
      <alignment vertical="bottom"/>
    </xf>
    <xf borderId="2" fillId="3" fontId="3" numFmtId="167" xfId="0" applyAlignment="1" applyBorder="1" applyFont="1" applyNumberFormat="1">
      <alignment horizontal="right"/>
    </xf>
    <xf borderId="2" fillId="5" fontId="19" numFmtId="167" xfId="0" applyAlignment="1" applyBorder="1" applyFont="1" applyNumberFormat="1">
      <alignment horizontal="right"/>
    </xf>
    <xf borderId="0" fillId="0" fontId="17" numFmtId="0" xfId="0" applyAlignment="1" applyFont="1">
      <alignment horizontal="right" shrinkToFit="0" wrapText="1"/>
    </xf>
    <xf borderId="2" fillId="12" fontId="3" numFmtId="164" xfId="0" applyAlignment="1" applyBorder="1" applyFont="1" applyNumberFormat="1">
      <alignment shrinkToFit="0" wrapText="1"/>
    </xf>
    <xf borderId="2" fillId="3" fontId="3" numFmtId="167" xfId="0" applyAlignment="1" applyBorder="1" applyFont="1" applyNumberFormat="1">
      <alignment horizontal="right" vertical="bottom"/>
    </xf>
    <xf borderId="7" fillId="3" fontId="1" numFmtId="167" xfId="0" applyAlignment="1" applyBorder="1" applyFont="1" applyNumberFormat="1">
      <alignment vertical="bottom"/>
    </xf>
    <xf borderId="6" fillId="3" fontId="3" numFmtId="167" xfId="0" applyAlignment="1" applyBorder="1" applyFont="1" applyNumberFormat="1">
      <alignment horizontal="right" shrinkToFit="0" vertical="bottom" wrapText="1"/>
    </xf>
    <xf borderId="16" fillId="12" fontId="3" numFmtId="164" xfId="0" applyAlignment="1" applyBorder="1" applyFont="1" applyNumberFormat="1">
      <alignment shrinkToFit="0" wrapText="1"/>
    </xf>
    <xf borderId="2" fillId="10" fontId="19" numFmtId="167" xfId="0" applyAlignment="1" applyBorder="1" applyFont="1" applyNumberFormat="1">
      <alignment horizontal="right"/>
    </xf>
    <xf borderId="2" fillId="10" fontId="1" numFmtId="167" xfId="0" applyAlignment="1" applyBorder="1" applyFont="1" applyNumberFormat="1">
      <alignment vertical="bottom"/>
    </xf>
    <xf borderId="2" fillId="10" fontId="21" numFmtId="167" xfId="0" applyAlignment="1" applyBorder="1" applyFont="1" applyNumberFormat="1">
      <alignment horizontal="right"/>
    </xf>
    <xf borderId="2" fillId="10" fontId="22" numFmtId="167" xfId="0" applyAlignment="1" applyBorder="1" applyFont="1" applyNumberFormat="1">
      <alignment vertical="bottom"/>
    </xf>
    <xf borderId="12" fillId="14" fontId="3" numFmtId="164" xfId="0" applyAlignment="1" applyBorder="1" applyFill="1" applyFont="1" applyNumberFormat="1">
      <alignment horizontal="right"/>
    </xf>
    <xf borderId="2" fillId="7" fontId="3" numFmtId="167" xfId="0" applyAlignment="1" applyBorder="1" applyFont="1" applyNumberFormat="1">
      <alignment horizontal="right" readingOrder="0" vertical="bottom"/>
    </xf>
    <xf borderId="2" fillId="3" fontId="3" numFmtId="0" xfId="0" applyAlignment="1" applyBorder="1" applyFont="1">
      <alignment horizontal="center"/>
    </xf>
    <xf borderId="12" fillId="8" fontId="19" numFmtId="164" xfId="0" applyBorder="1" applyFont="1" applyNumberFormat="1"/>
    <xf borderId="2" fillId="2" fontId="3" numFmtId="0" xfId="0" applyAlignment="1" applyBorder="1" applyFont="1">
      <alignment horizontal="left"/>
    </xf>
    <xf borderId="0" fillId="11" fontId="7" numFmtId="167" xfId="0" applyFont="1" applyNumberFormat="1"/>
    <xf borderId="0" fillId="11" fontId="7" numFmtId="0" xfId="0" applyFont="1"/>
    <xf borderId="2" fillId="2" fontId="17" numFmtId="167" xfId="0" applyAlignment="1" applyBorder="1" applyFont="1" applyNumberFormat="1">
      <alignment horizontal="right"/>
    </xf>
    <xf borderId="2" fillId="5" fontId="17" numFmtId="167" xfId="0" applyAlignment="1" applyBorder="1" applyFont="1" applyNumberFormat="1">
      <alignment horizontal="right"/>
    </xf>
    <xf borderId="0" fillId="3" fontId="3" numFmtId="167" xfId="0" applyAlignment="1" applyFont="1" applyNumberFormat="1">
      <alignment horizontal="right" vertical="bottom"/>
    </xf>
    <xf borderId="1" fillId="12" fontId="17" numFmtId="164" xfId="0" applyBorder="1" applyFont="1" applyNumberFormat="1"/>
    <xf borderId="1" fillId="15" fontId="3" numFmtId="0" xfId="0" applyAlignment="1" applyBorder="1" applyFill="1" applyFont="1">
      <alignment shrinkToFit="0" wrapText="1"/>
    </xf>
    <xf borderId="7" fillId="13" fontId="3" numFmtId="167" xfId="0" applyAlignment="1" applyBorder="1" applyFont="1" applyNumberFormat="1">
      <alignment horizontal="right" vertical="bottom"/>
    </xf>
    <xf borderId="0" fillId="3" fontId="7" numFmtId="167" xfId="0" applyFont="1" applyNumberFormat="1"/>
    <xf borderId="0" fillId="3" fontId="7" numFmtId="0" xfId="0" applyFont="1"/>
    <xf borderId="2" fillId="6" fontId="3" numFmtId="167" xfId="0" applyAlignment="1" applyBorder="1" applyFont="1" applyNumberFormat="1">
      <alignment horizontal="right" readingOrder="0" vertical="bottom"/>
    </xf>
    <xf borderId="2" fillId="4" fontId="3" numFmtId="167" xfId="0" applyAlignment="1" applyBorder="1" applyFont="1" applyNumberFormat="1">
      <alignment horizontal="right" readingOrder="0" vertical="bottom"/>
    </xf>
    <xf borderId="2" fillId="5" fontId="3" numFmtId="167" xfId="0" applyAlignment="1" applyBorder="1" applyFont="1" applyNumberFormat="1">
      <alignment horizontal="right" readingOrder="0" shrinkToFit="0" wrapText="1"/>
    </xf>
    <xf borderId="0" fillId="8" fontId="1" numFmtId="167" xfId="0" applyAlignment="1" applyFont="1" applyNumberFormat="1">
      <alignment vertical="bottom"/>
    </xf>
    <xf borderId="1" fillId="16" fontId="3" numFmtId="164" xfId="0" applyAlignment="1" applyBorder="1" applyFill="1" applyFont="1" applyNumberFormat="1">
      <alignment shrinkToFit="0" wrapText="1"/>
    </xf>
    <xf borderId="5" fillId="3" fontId="3" numFmtId="167" xfId="0" applyAlignment="1" applyBorder="1" applyFont="1" applyNumberFormat="1">
      <alignment horizontal="right" shrinkToFit="0" vertical="bottom" wrapText="1"/>
    </xf>
    <xf borderId="17" fillId="12" fontId="3" numFmtId="164" xfId="0" applyBorder="1" applyFont="1" applyNumberFormat="1"/>
    <xf borderId="0" fillId="0" fontId="1" numFmtId="0" xfId="0" applyFont="1"/>
    <xf borderId="1" fillId="2" fontId="1" numFmtId="0" xfId="0" applyBorder="1" applyFont="1"/>
    <xf borderId="2" fillId="2" fontId="18" numFmtId="0" xfId="0" applyAlignment="1" applyBorder="1" applyFont="1">
      <alignment horizontal="center"/>
    </xf>
    <xf borderId="18" fillId="2" fontId="3" numFmtId="167" xfId="0" applyAlignment="1" applyBorder="1" applyFont="1" applyNumberFormat="1">
      <alignment horizontal="right"/>
    </xf>
    <xf borderId="18" fillId="3" fontId="3" numFmtId="167" xfId="0" applyAlignment="1" applyBorder="1" applyFont="1" applyNumberFormat="1">
      <alignment horizontal="right"/>
    </xf>
    <xf borderId="18" fillId="3" fontId="1" numFmtId="167" xfId="0" applyAlignment="1" applyBorder="1" applyFont="1" applyNumberFormat="1">
      <alignment vertical="bottom"/>
    </xf>
    <xf borderId="0" fillId="0" fontId="7" numFmtId="167" xfId="0" applyFont="1" applyNumberFormat="1"/>
    <xf borderId="19" fillId="3" fontId="1" numFmtId="167" xfId="0" applyAlignment="1" applyBorder="1" applyFont="1" applyNumberFormat="1">
      <alignment vertical="bottom"/>
    </xf>
    <xf borderId="17" fillId="2" fontId="3" numFmtId="164" xfId="0" applyBorder="1" applyFont="1" applyNumberFormat="1"/>
    <xf borderId="1" fillId="8" fontId="23" numFmtId="0" xfId="0" applyBorder="1" applyFont="1"/>
    <xf borderId="17" fillId="8" fontId="18" numFmtId="0" xfId="0" applyAlignment="1" applyBorder="1" applyFont="1">
      <alignment horizontal="center"/>
    </xf>
    <xf borderId="20" fillId="2" fontId="3" numFmtId="167" xfId="0" applyAlignment="1" applyBorder="1" applyFont="1" applyNumberFormat="1">
      <alignment horizontal="right"/>
    </xf>
    <xf borderId="21" fillId="2" fontId="3" numFmtId="167" xfId="0" applyAlignment="1" applyBorder="1" applyFont="1" applyNumberFormat="1">
      <alignment horizontal="right"/>
    </xf>
    <xf borderId="22" fillId="2" fontId="3" numFmtId="167" xfId="0" applyAlignment="1" applyBorder="1" applyFont="1" applyNumberFormat="1">
      <alignment horizontal="right"/>
    </xf>
    <xf borderId="22" fillId="5" fontId="3" numFmtId="167" xfId="0" applyAlignment="1" applyBorder="1" applyFont="1" applyNumberFormat="1">
      <alignment horizontal="right"/>
    </xf>
    <xf borderId="1" fillId="2" fontId="1" numFmtId="0" xfId="0" applyAlignment="1" applyBorder="1" applyFont="1">
      <alignment readingOrder="0"/>
    </xf>
    <xf borderId="1" fillId="2" fontId="1" numFmtId="167" xfId="0" applyBorder="1" applyFont="1" applyNumberFormat="1"/>
    <xf borderId="11" fillId="2" fontId="3" numFmtId="167" xfId="0" applyAlignment="1" applyBorder="1" applyFont="1" applyNumberFormat="1">
      <alignment horizontal="right"/>
    </xf>
    <xf borderId="11" fillId="5" fontId="3" numFmtId="167" xfId="0" applyAlignment="1" applyBorder="1" applyFont="1" applyNumberFormat="1">
      <alignment horizontal="right"/>
    </xf>
    <xf borderId="11" fillId="6" fontId="1" numFmtId="167" xfId="0" applyAlignment="1" applyBorder="1" applyFont="1" applyNumberFormat="1">
      <alignment vertical="bottom"/>
    </xf>
    <xf borderId="0" fillId="4" fontId="7" numFmtId="0" xfId="0" applyFont="1"/>
    <xf borderId="0" fillId="7" fontId="7" numFmtId="0" xfId="0" applyFont="1"/>
    <xf borderId="23" fillId="3" fontId="1" numFmtId="167" xfId="0" applyAlignment="1" applyBorder="1" applyFont="1" applyNumberFormat="1">
      <alignment vertical="bottom"/>
    </xf>
    <xf borderId="1" fillId="17" fontId="1" numFmtId="0" xfId="0" applyBorder="1" applyFill="1" applyFont="1"/>
    <xf borderId="2" fillId="17" fontId="18" numFmtId="0" xfId="0" applyAlignment="1" applyBorder="1" applyFont="1">
      <alignment horizontal="center"/>
    </xf>
    <xf borderId="2" fillId="17" fontId="3" numFmtId="167" xfId="0" applyAlignment="1" applyBorder="1" applyFont="1" applyNumberFormat="1">
      <alignment horizontal="right"/>
    </xf>
    <xf borderId="2" fillId="9" fontId="3" numFmtId="167" xfId="0" applyAlignment="1" applyBorder="1" applyFont="1" applyNumberFormat="1">
      <alignment horizontal="right"/>
    </xf>
    <xf borderId="2" fillId="9" fontId="1" numFmtId="167" xfId="0" applyAlignment="1" applyBorder="1" applyFont="1" applyNumberFormat="1">
      <alignment vertical="bottom"/>
    </xf>
    <xf borderId="11" fillId="9" fontId="1" numFmtId="167" xfId="0" applyAlignment="1" applyBorder="1" applyFont="1" applyNumberFormat="1">
      <alignment vertical="bottom"/>
    </xf>
    <xf borderId="0" fillId="0" fontId="3" numFmtId="0" xfId="0" applyFont="1"/>
    <xf borderId="1" fillId="2" fontId="24" numFmtId="0" xfId="0" applyAlignment="1" applyBorder="1" applyFont="1">
      <alignment horizontal="left"/>
    </xf>
    <xf borderId="2" fillId="2" fontId="17" numFmtId="0" xfId="0" applyAlignment="1" applyBorder="1" applyFont="1">
      <alignment horizontal="center"/>
    </xf>
    <xf borderId="0" fillId="3" fontId="17" numFmtId="167" xfId="0" applyAlignment="1" applyFont="1" applyNumberFormat="1">
      <alignment horizontal="left" shrinkToFit="0" vertical="top" wrapText="1"/>
    </xf>
    <xf borderId="1" fillId="8" fontId="24" numFmtId="0" xfId="0" applyAlignment="1" applyBorder="1" applyFont="1">
      <alignment horizontal="left"/>
    </xf>
    <xf borderId="2" fillId="10" fontId="24" numFmtId="0" xfId="0" applyAlignment="1" applyBorder="1" applyFont="1">
      <alignment horizontal="left"/>
    </xf>
    <xf borderId="2" fillId="8" fontId="17" numFmtId="0" xfId="0" applyAlignment="1" applyBorder="1" applyFont="1">
      <alignment horizontal="center"/>
    </xf>
    <xf borderId="2" fillId="8" fontId="17" numFmtId="167" xfId="0" applyAlignment="1" applyBorder="1" applyFont="1" applyNumberFormat="1">
      <alignment horizontal="right"/>
    </xf>
    <xf borderId="2" fillId="11" fontId="17" numFmtId="167" xfId="0" applyAlignment="1" applyBorder="1" applyFont="1" applyNumberFormat="1">
      <alignment horizontal="right"/>
    </xf>
    <xf borderId="2" fillId="2" fontId="17" numFmtId="0" xfId="0" applyAlignment="1" applyBorder="1" applyFont="1">
      <alignment horizontal="left"/>
    </xf>
    <xf borderId="2" fillId="5" fontId="17" numFmtId="167" xfId="0" applyAlignment="1" applyBorder="1" applyFont="1" applyNumberFormat="1">
      <alignment horizontal="right" readingOrder="0"/>
    </xf>
    <xf borderId="2" fillId="8" fontId="24" numFmtId="0" xfId="0" applyAlignment="1" applyBorder="1" applyFont="1">
      <alignment horizontal="center"/>
    </xf>
    <xf borderId="2" fillId="2" fontId="24" numFmtId="0" xfId="0" applyAlignment="1" applyBorder="1" applyFont="1">
      <alignment horizontal="left"/>
    </xf>
    <xf borderId="2" fillId="3" fontId="17" numFmtId="0" xfId="0" applyAlignment="1" applyBorder="1" applyFont="1">
      <alignment horizontal="center"/>
    </xf>
    <xf borderId="0" fillId="3" fontId="17" numFmtId="0" xfId="0" applyAlignment="1" applyFont="1">
      <alignment horizontal="left" shrinkToFit="0" vertical="top" wrapText="1"/>
    </xf>
    <xf borderId="1" fillId="2" fontId="25" numFmtId="167" xfId="0" applyAlignment="1" applyBorder="1" applyFont="1" applyNumberFormat="1">
      <alignment horizontal="right"/>
    </xf>
    <xf borderId="2" fillId="3" fontId="17" numFmtId="167" xfId="0" applyAlignment="1" applyBorder="1" applyFont="1" applyNumberFormat="1">
      <alignment horizontal="right"/>
    </xf>
    <xf borderId="2" fillId="13" fontId="3" numFmtId="167" xfId="0" applyAlignment="1" applyBorder="1" applyFont="1" applyNumberFormat="1">
      <alignment horizontal="right" vertical="bottom"/>
    </xf>
    <xf borderId="5" fillId="10" fontId="24" numFmtId="0" xfId="0" applyAlignment="1" applyBorder="1" applyFont="1">
      <alignment horizontal="left"/>
    </xf>
    <xf borderId="2" fillId="5" fontId="3" numFmtId="167" xfId="0" applyAlignment="1" applyBorder="1" applyFont="1" applyNumberFormat="1">
      <alignment horizontal="right" readingOrder="0"/>
    </xf>
    <xf borderId="2" fillId="2" fontId="26" numFmtId="0" xfId="0" applyAlignment="1" applyBorder="1" applyFont="1">
      <alignment horizontal="center"/>
    </xf>
    <xf borderId="2" fillId="8" fontId="3" numFmtId="167" xfId="0" applyAlignment="1" applyBorder="1" applyFont="1" applyNumberFormat="1">
      <alignment horizontal="right" vertical="bottom"/>
    </xf>
    <xf borderId="2" fillId="10" fontId="17" numFmtId="167" xfId="0" applyAlignment="1" applyBorder="1" applyFont="1" applyNumberFormat="1">
      <alignment horizontal="right"/>
    </xf>
    <xf borderId="2" fillId="10" fontId="3" numFmtId="167" xfId="0" applyAlignment="1" applyBorder="1" applyFont="1" applyNumberFormat="1">
      <alignment horizontal="right" vertical="bottom"/>
    </xf>
    <xf borderId="24" fillId="3" fontId="1" numFmtId="167" xfId="0" applyAlignment="1" applyBorder="1" applyFont="1" applyNumberFormat="1">
      <alignment vertical="bottom"/>
    </xf>
    <xf borderId="0" fillId="0" fontId="18" numFmtId="167" xfId="0" applyAlignment="1" applyFont="1" applyNumberFormat="1">
      <alignment horizontal="center" shrinkToFit="0" wrapText="1"/>
    </xf>
    <xf borderId="18" fillId="2" fontId="17" numFmtId="167" xfId="0" applyAlignment="1" applyBorder="1" applyFont="1" applyNumberFormat="1">
      <alignment horizontal="right"/>
    </xf>
    <xf borderId="18" fillId="3" fontId="17" numFmtId="167" xfId="0" applyAlignment="1" applyBorder="1" applyFont="1" applyNumberFormat="1">
      <alignment horizontal="right"/>
    </xf>
    <xf borderId="25" fillId="3" fontId="27" numFmtId="167" xfId="0" applyAlignment="1" applyBorder="1" applyFont="1" applyNumberFormat="1">
      <alignment horizontal="right" vertical="bottom"/>
    </xf>
    <xf borderId="2" fillId="8" fontId="24" numFmtId="0" xfId="0" applyAlignment="1" applyBorder="1" applyFont="1">
      <alignment horizontal="left"/>
    </xf>
    <xf borderId="17" fillId="8" fontId="28" numFmtId="0" xfId="0" applyAlignment="1" applyBorder="1" applyFont="1">
      <alignment horizontal="center"/>
    </xf>
    <xf borderId="20" fillId="2" fontId="29" numFmtId="167" xfId="0" applyAlignment="1" applyBorder="1" applyFont="1" applyNumberFormat="1">
      <alignment horizontal="right"/>
    </xf>
    <xf borderId="26" fillId="2" fontId="29" numFmtId="167" xfId="0" applyAlignment="1" applyBorder="1" applyFont="1" applyNumberFormat="1">
      <alignment horizontal="right"/>
    </xf>
    <xf borderId="27" fillId="2" fontId="29" numFmtId="167" xfId="0" applyAlignment="1" applyBorder="1" applyFont="1" applyNumberFormat="1">
      <alignment horizontal="right"/>
    </xf>
    <xf borderId="27" fillId="5" fontId="29" numFmtId="167" xfId="0" applyAlignment="1" applyBorder="1" applyFont="1" applyNumberFormat="1">
      <alignment horizontal="right"/>
    </xf>
    <xf borderId="10" fillId="3" fontId="1" numFmtId="167" xfId="0" applyAlignment="1" applyBorder="1" applyFont="1" applyNumberFormat="1">
      <alignment vertical="bottom"/>
    </xf>
    <xf borderId="0" fillId="0" fontId="29" numFmtId="167" xfId="0" applyAlignment="1" applyFont="1" applyNumberFormat="1">
      <alignment horizontal="right" shrinkToFit="0" wrapText="1"/>
    </xf>
    <xf borderId="2" fillId="2" fontId="24" numFmtId="0" xfId="0" applyAlignment="1" applyBorder="1" applyFont="1">
      <alignment horizontal="center"/>
    </xf>
    <xf borderId="2" fillId="2" fontId="28" numFmtId="0" xfId="0" applyAlignment="1" applyBorder="1" applyFont="1">
      <alignment horizontal="center"/>
    </xf>
    <xf borderId="11" fillId="2" fontId="29" numFmtId="167" xfId="0" applyAlignment="1" applyBorder="1" applyFont="1" applyNumberFormat="1">
      <alignment horizontal="right"/>
    </xf>
    <xf borderId="11" fillId="5" fontId="29" numFmtId="167" xfId="0" applyAlignment="1" applyBorder="1" applyFont="1" applyNumberFormat="1">
      <alignment horizontal="right"/>
    </xf>
    <xf borderId="0" fillId="6" fontId="7" numFmtId="0" xfId="0" applyFont="1"/>
    <xf borderId="11" fillId="4" fontId="1" numFmtId="167" xfId="0" applyAlignment="1" applyBorder="1" applyFont="1" applyNumberFormat="1">
      <alignment vertical="bottom"/>
    </xf>
    <xf borderId="11" fillId="7" fontId="1" numFmtId="167" xfId="0" applyAlignment="1" applyBorder="1" applyFont="1" applyNumberFormat="1">
      <alignment vertical="bottom"/>
    </xf>
    <xf borderId="2" fillId="2" fontId="24" numFmtId="0" xfId="0" applyAlignment="1" applyBorder="1" applyFont="1">
      <alignment horizontal="right"/>
    </xf>
    <xf borderId="2" fillId="6" fontId="18" numFmtId="167" xfId="0" applyAlignment="1" applyBorder="1" applyFont="1" applyNumberFormat="1">
      <alignment horizontal="right" readingOrder="0" vertical="bottom"/>
    </xf>
    <xf borderId="2" fillId="3" fontId="18" numFmtId="167" xfId="0" applyAlignment="1" applyBorder="1" applyFont="1" applyNumberFormat="1">
      <alignment horizontal="right" vertical="bottom"/>
    </xf>
    <xf borderId="2" fillId="2" fontId="18" numFmtId="0" xfId="0" applyAlignment="1" applyBorder="1" applyFont="1">
      <alignment horizontal="right"/>
    </xf>
    <xf borderId="2" fillId="2" fontId="18" numFmtId="167" xfId="0" applyAlignment="1" applyBorder="1" applyFont="1" applyNumberFormat="1">
      <alignment horizontal="right"/>
    </xf>
    <xf borderId="2" fillId="5" fontId="18" numFmtId="167" xfId="0" applyAlignment="1" applyBorder="1" applyFont="1" applyNumberFormat="1">
      <alignment horizontal="right"/>
    </xf>
    <xf borderId="2" fillId="6" fontId="18" numFmtId="167" xfId="0" applyAlignment="1" applyBorder="1" applyFont="1" applyNumberFormat="1">
      <alignment horizontal="right"/>
    </xf>
    <xf borderId="2" fillId="4" fontId="18" numFmtId="167" xfId="0" applyAlignment="1" applyBorder="1" applyFont="1" applyNumberFormat="1">
      <alignment horizontal="right"/>
    </xf>
    <xf borderId="2" fillId="7" fontId="18" numFmtId="167" xfId="0" applyAlignment="1" applyBorder="1" applyFont="1" applyNumberFormat="1">
      <alignment horizontal="right"/>
    </xf>
    <xf borderId="7" fillId="3" fontId="18" numFmtId="167" xfId="0" applyAlignment="1" applyBorder="1" applyFont="1" applyNumberFormat="1">
      <alignment horizontal="right" vertical="bottom"/>
    </xf>
    <xf borderId="12" fillId="5" fontId="18" numFmtId="164" xfId="0" applyAlignment="1" applyBorder="1" applyFont="1" applyNumberFormat="1">
      <alignment horizontal="right"/>
    </xf>
    <xf borderId="0" fillId="0" fontId="24" numFmtId="167" xfId="0" applyAlignment="1" applyFont="1" applyNumberFormat="1">
      <alignment horizontal="right" shrinkToFit="0" wrapText="1"/>
    </xf>
    <xf borderId="0" fillId="0" fontId="1" numFmtId="167" xfId="0" applyAlignment="1" applyFont="1" applyNumberFormat="1">
      <alignment horizontal="center"/>
    </xf>
    <xf borderId="3" fillId="18" fontId="18" numFmtId="167" xfId="0" applyAlignment="1" applyBorder="1" applyFill="1" applyFont="1" applyNumberFormat="1">
      <alignment horizontal="right" vertical="bottom"/>
    </xf>
    <xf borderId="28" fillId="19" fontId="18" numFmtId="164" xfId="0" applyAlignment="1" applyBorder="1" applyFill="1" applyFont="1" applyNumberFormat="1">
      <alignment horizontal="right"/>
    </xf>
    <xf borderId="2" fillId="13" fontId="18" numFmtId="167" xfId="0" applyAlignment="1" applyBorder="1" applyFont="1" applyNumberFormat="1">
      <alignment horizontal="right"/>
    </xf>
    <xf borderId="2" fillId="18" fontId="18" numFmtId="167" xfId="0" applyAlignment="1" applyBorder="1" applyFont="1" applyNumberFormat="1">
      <alignment horizontal="right"/>
    </xf>
    <xf borderId="0" fillId="0" fontId="1" numFmtId="164" xfId="0" applyAlignment="1" applyFont="1" applyNumberFormat="1">
      <alignment vertical="bottom"/>
    </xf>
    <xf borderId="12" fillId="20" fontId="18" numFmtId="164" xfId="0" applyAlignment="1" applyBorder="1" applyFill="1" applyFont="1" applyNumberFormat="1">
      <alignment horizontal="right"/>
    </xf>
    <xf borderId="0" fillId="0" fontId="1" numFmtId="164" xfId="0" applyFont="1" applyNumberFormat="1"/>
    <xf borderId="0" fillId="0" fontId="3" numFmtId="164" xfId="0" applyAlignment="1" applyFont="1" applyNumberFormat="1">
      <alignment shrinkToFit="0" wrapText="1"/>
    </xf>
    <xf borderId="0" fillId="5" fontId="3" numFmtId="164" xfId="0" applyAlignment="1" applyFont="1" applyNumberFormat="1">
      <alignment shrinkToFit="0" wrapText="1"/>
    </xf>
    <xf borderId="1" fillId="6" fontId="1" numFmtId="164" xfId="0" applyAlignment="1" applyBorder="1" applyFont="1" applyNumberFormat="1">
      <alignment vertical="bottom"/>
    </xf>
    <xf borderId="0" fillId="4" fontId="1" numFmtId="164" xfId="0" applyAlignment="1" applyFont="1" applyNumberFormat="1">
      <alignment vertical="bottom"/>
    </xf>
    <xf borderId="0" fillId="7" fontId="1" numFmtId="164" xfId="0" applyAlignment="1" applyFont="1" applyNumberFormat="1">
      <alignment vertical="bottom"/>
    </xf>
    <xf borderId="0" fillId="0" fontId="24" numFmtId="164" xfId="0" applyFont="1" applyNumberFormat="1"/>
    <xf borderId="1" fillId="3" fontId="30" numFmtId="164" xfId="0" applyBorder="1" applyFont="1" applyNumberFormat="1"/>
    <xf borderId="1" fillId="3" fontId="17" numFmtId="164" xfId="0" applyBorder="1" applyFont="1" applyNumberFormat="1"/>
    <xf borderId="1" fillId="5" fontId="17" numFmtId="164" xfId="0" applyBorder="1" applyFont="1" applyNumberFormat="1"/>
    <xf borderId="1" fillId="7" fontId="1" numFmtId="164" xfId="0" applyAlignment="1" applyBorder="1" applyFont="1" applyNumberFormat="1">
      <alignment vertical="bottom"/>
    </xf>
    <xf borderId="0" fillId="0" fontId="17" numFmtId="164" xfId="0" applyFont="1" applyNumberFormat="1"/>
    <xf borderId="1" fillId="18" fontId="17" numFmtId="164" xfId="0" applyBorder="1" applyFont="1" applyNumberFormat="1"/>
    <xf borderId="1" fillId="5" fontId="17" numFmtId="164" xfId="0" applyAlignment="1" applyBorder="1" applyFont="1" applyNumberFormat="1">
      <alignment readingOrder="0"/>
    </xf>
    <xf borderId="0" fillId="6" fontId="1" numFmtId="164" xfId="0" applyAlignment="1" applyFont="1" applyNumberFormat="1">
      <alignment readingOrder="0" vertical="bottom"/>
    </xf>
    <xf borderId="1" fillId="4" fontId="1" numFmtId="164" xfId="0" applyAlignment="1" applyBorder="1" applyFont="1" applyNumberFormat="1">
      <alignment readingOrder="0" vertical="bottom"/>
    </xf>
    <xf borderId="1" fillId="7" fontId="1" numFmtId="164" xfId="0" applyAlignment="1" applyBorder="1" applyFont="1" applyNumberFormat="1">
      <alignment readingOrder="0" vertical="bottom"/>
    </xf>
    <xf borderId="0" fillId="6" fontId="3" numFmtId="164" xfId="0" applyAlignment="1" applyFont="1" applyNumberFormat="1">
      <alignment horizontal="right" shrinkToFit="0" vertical="bottom" wrapText="1"/>
    </xf>
    <xf borderId="0" fillId="0" fontId="3" numFmtId="164" xfId="0" applyAlignment="1" applyFont="1" applyNumberFormat="1">
      <alignment horizontal="right" shrinkToFit="0" vertical="bottom" wrapText="1"/>
    </xf>
    <xf borderId="0" fillId="6" fontId="1" numFmtId="164" xfId="0" applyAlignment="1" applyFont="1" applyNumberFormat="1">
      <alignment vertical="bottom"/>
    </xf>
    <xf borderId="0" fillId="0" fontId="1" numFmtId="164" xfId="0" applyAlignment="1" applyFont="1" applyNumberFormat="1">
      <alignment readingOrder="0"/>
    </xf>
    <xf borderId="0" fillId="5" fontId="3" numFmtId="164" xfId="0" applyAlignment="1" applyFont="1" applyNumberFormat="1">
      <alignment readingOrder="0" shrinkToFit="0" wrapText="1"/>
    </xf>
    <xf borderId="0" fillId="4" fontId="3" numFmtId="164" xfId="0" applyAlignment="1" applyFont="1" applyNumberFormat="1">
      <alignment horizontal="right" shrinkToFit="0" vertical="bottom" wrapText="1"/>
    </xf>
    <xf borderId="0" fillId="7" fontId="3" numFmtId="164" xfId="0" applyAlignment="1" applyFont="1" applyNumberFormat="1">
      <alignment horizontal="right" shrinkToFit="0" vertical="bottom" wrapText="1"/>
    </xf>
    <xf borderId="0" fillId="5" fontId="1" numFmtId="164" xfId="0" applyFont="1" applyNumberFormat="1"/>
    <xf borderId="0" fillId="7" fontId="1" numFmtId="164" xfId="0" applyAlignment="1" applyFont="1" applyNumberFormat="1">
      <alignment readingOrder="0" vertical="bottom"/>
    </xf>
    <xf borderId="0" fillId="7" fontId="3" numFmtId="164" xfId="0" applyAlignment="1" applyFont="1" applyNumberFormat="1">
      <alignment horizontal="right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52.71"/>
    <col customWidth="1" min="2" max="2" width="49.86"/>
    <col customWidth="1" hidden="1" min="3" max="6" width="18.71"/>
    <col customWidth="1" min="7" max="7" width="18.71"/>
    <col customWidth="1" hidden="1" min="8" max="8" width="18.71"/>
    <col customWidth="1" hidden="1" min="9" max="9" width="17.57"/>
    <col customWidth="1" min="10" max="13" width="15.29"/>
    <col customWidth="1" hidden="1" min="14" max="14" width="15.29"/>
    <col customWidth="1" hidden="1" min="15" max="15" width="14.29"/>
    <col customWidth="1" hidden="1" min="16" max="19" width="59.29"/>
    <col customWidth="1" hidden="1" min="20" max="20" width="16.86"/>
    <col customWidth="1" hidden="1" min="21" max="21" width="18.14"/>
    <col customWidth="1" hidden="1" min="22" max="23" width="8.71"/>
    <col customWidth="1" min="24" max="24" width="8.71"/>
    <col customWidth="1" min="25" max="25" width="10.71"/>
    <col customWidth="1" min="26" max="35" width="8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  <c r="K1" s="6"/>
      <c r="L1" s="7"/>
      <c r="M1" s="6"/>
      <c r="N1" s="8"/>
      <c r="O1" s="9"/>
      <c r="P1" s="10"/>
      <c r="Q1" s="10"/>
      <c r="R1" s="10"/>
      <c r="S1" s="10"/>
      <c r="U1" s="11"/>
    </row>
    <row r="2">
      <c r="A2" s="1"/>
      <c r="B2" s="2" t="s">
        <v>1</v>
      </c>
      <c r="I2" s="12"/>
      <c r="J2" s="5"/>
      <c r="K2" s="6"/>
      <c r="L2" s="7"/>
      <c r="M2" s="6"/>
      <c r="N2" s="8"/>
      <c r="O2" s="9"/>
      <c r="P2" s="13" t="s">
        <v>2</v>
      </c>
      <c r="Q2" s="13"/>
      <c r="R2" s="10"/>
      <c r="S2" s="10"/>
      <c r="U2" s="11"/>
    </row>
    <row r="3" ht="15.0" customHeight="1">
      <c r="A3" s="14"/>
      <c r="B3" s="15">
        <v>46106.0</v>
      </c>
      <c r="C3" s="16"/>
      <c r="D3" s="16"/>
      <c r="E3" s="16"/>
      <c r="F3" s="16"/>
      <c r="G3" s="16"/>
      <c r="H3" s="16"/>
      <c r="I3" s="17"/>
      <c r="J3" s="18"/>
      <c r="K3" s="6"/>
      <c r="L3" s="7"/>
      <c r="M3" s="6"/>
      <c r="N3" s="8"/>
      <c r="O3" s="19"/>
      <c r="P3" s="20" t="s">
        <v>3</v>
      </c>
      <c r="Q3" s="20"/>
      <c r="R3" s="10"/>
      <c r="S3" s="10"/>
      <c r="U3" s="11"/>
    </row>
    <row r="4">
      <c r="A4" s="21"/>
      <c r="B4" s="22"/>
      <c r="C4" s="23" t="s">
        <v>4</v>
      </c>
      <c r="D4" s="23" t="s">
        <v>5</v>
      </c>
      <c r="E4" s="23" t="s">
        <v>6</v>
      </c>
      <c r="F4" s="23" t="s">
        <v>6</v>
      </c>
      <c r="G4" s="23" t="s">
        <v>7</v>
      </c>
      <c r="H4" s="23" t="s">
        <v>7</v>
      </c>
      <c r="I4" s="24" t="s">
        <v>7</v>
      </c>
      <c r="J4" s="25" t="s">
        <v>2</v>
      </c>
      <c r="K4" s="26" t="s">
        <v>2</v>
      </c>
      <c r="L4" s="27" t="s">
        <v>2</v>
      </c>
      <c r="M4" s="28" t="s">
        <v>2</v>
      </c>
      <c r="N4" s="29"/>
      <c r="O4" s="30" t="s">
        <v>8</v>
      </c>
      <c r="P4" s="20"/>
      <c r="Q4" s="20"/>
      <c r="R4" s="31"/>
      <c r="S4" s="32"/>
      <c r="T4" s="33" t="s">
        <v>9</v>
      </c>
      <c r="U4" s="34"/>
    </row>
    <row r="5">
      <c r="A5" s="35" t="s">
        <v>10</v>
      </c>
      <c r="B5" s="22"/>
      <c r="C5" s="36" t="s">
        <v>11</v>
      </c>
      <c r="D5" s="36" t="s">
        <v>11</v>
      </c>
      <c r="E5" s="36" t="s">
        <v>11</v>
      </c>
      <c r="F5" s="36" t="s">
        <v>12</v>
      </c>
      <c r="G5" s="36" t="s">
        <v>13</v>
      </c>
      <c r="H5" s="37" t="s">
        <v>14</v>
      </c>
      <c r="I5" s="37" t="s">
        <v>15</v>
      </c>
      <c r="J5" s="38" t="s">
        <v>16</v>
      </c>
      <c r="K5" s="39" t="s">
        <v>17</v>
      </c>
      <c r="L5" s="40" t="s">
        <v>18</v>
      </c>
      <c r="M5" s="41" t="s">
        <v>19</v>
      </c>
      <c r="N5" s="42"/>
      <c r="O5" s="43" t="s">
        <v>20</v>
      </c>
      <c r="P5" s="44" t="s">
        <v>21</v>
      </c>
      <c r="Q5" s="44"/>
      <c r="R5" s="45" t="s">
        <v>22</v>
      </c>
      <c r="S5" s="46" t="s">
        <v>23</v>
      </c>
      <c r="T5" s="47" t="s">
        <v>24</v>
      </c>
      <c r="U5" s="47" t="s">
        <v>25</v>
      </c>
    </row>
    <row r="6">
      <c r="A6" s="22"/>
      <c r="B6" s="48" t="s">
        <v>26</v>
      </c>
      <c r="C6" s="49"/>
      <c r="D6" s="49"/>
      <c r="E6" s="49"/>
      <c r="F6" s="49"/>
      <c r="G6" s="49"/>
      <c r="H6" s="49"/>
      <c r="I6" s="50"/>
      <c r="J6" s="51"/>
      <c r="K6" s="52"/>
      <c r="L6" s="52"/>
      <c r="M6" s="52"/>
      <c r="N6" s="53"/>
      <c r="O6" s="54"/>
      <c r="P6" s="55"/>
      <c r="Q6" s="55"/>
      <c r="R6" s="56" t="str">
        <f>P6:P393</f>
        <v/>
      </c>
      <c r="S6" s="10"/>
      <c r="U6" s="11"/>
    </row>
    <row r="7">
      <c r="A7" s="57" t="s">
        <v>27</v>
      </c>
      <c r="B7" s="58"/>
      <c r="C7" s="59"/>
      <c r="D7" s="59"/>
      <c r="E7" s="59"/>
      <c r="F7" s="59"/>
      <c r="G7" s="59"/>
      <c r="H7" s="59"/>
      <c r="I7" s="59"/>
      <c r="J7" s="60"/>
      <c r="K7" s="61"/>
      <c r="L7" s="61"/>
      <c r="M7" s="61"/>
      <c r="N7" s="62"/>
      <c r="O7" s="63">
        <f>SUM(O8:O11)</f>
        <v>8612</v>
      </c>
      <c r="P7" s="55"/>
      <c r="Q7" s="55"/>
      <c r="R7" s="10"/>
      <c r="S7" s="10"/>
      <c r="U7" s="11"/>
    </row>
    <row r="8">
      <c r="B8" s="64" t="s">
        <v>28</v>
      </c>
      <c r="C8" s="65" t="s">
        <v>29</v>
      </c>
      <c r="D8" s="65" t="s">
        <v>29</v>
      </c>
      <c r="E8" s="65" t="s">
        <v>29</v>
      </c>
      <c r="F8" s="65">
        <v>250.0</v>
      </c>
      <c r="G8" s="65">
        <v>1000.0</v>
      </c>
      <c r="H8" s="65">
        <v>0.0</v>
      </c>
      <c r="I8" s="66">
        <v>0.0</v>
      </c>
      <c r="J8" s="67">
        <v>1000.0</v>
      </c>
      <c r="K8" s="68">
        <v>1000.0</v>
      </c>
      <c r="L8" s="69">
        <v>1000.0</v>
      </c>
      <c r="M8" s="70">
        <v>1000.0</v>
      </c>
      <c r="N8" s="71"/>
      <c r="O8" s="72">
        <f t="shared" ref="O8:O10" si="1">K8</f>
        <v>1000</v>
      </c>
      <c r="P8" s="55">
        <v>1000.0</v>
      </c>
      <c r="Q8" s="55"/>
      <c r="R8" s="56">
        <f t="shared" ref="R8:R36" si="2">J8-P8</f>
        <v>0</v>
      </c>
      <c r="S8" s="10"/>
      <c r="T8" s="73">
        <f t="shared" ref="T8:T11" si="3">J8-G8</f>
        <v>0</v>
      </c>
      <c r="U8" s="74">
        <f t="shared" ref="U8:U11" si="4">T8/G8</f>
        <v>0</v>
      </c>
      <c r="X8" s="75"/>
      <c r="Y8" s="76">
        <f t="shared" ref="Y8:Y234" si="5">J8-K8</f>
        <v>0</v>
      </c>
    </row>
    <row r="9">
      <c r="A9" s="77"/>
      <c r="B9" s="64" t="s">
        <v>30</v>
      </c>
      <c r="C9" s="65">
        <v>3950.0</v>
      </c>
      <c r="D9" s="65" t="s">
        <v>29</v>
      </c>
      <c r="E9" s="65">
        <v>5971.0</v>
      </c>
      <c r="F9" s="65">
        <v>5971.0</v>
      </c>
      <c r="G9" s="65">
        <v>6500.0</v>
      </c>
      <c r="H9" s="65">
        <v>6111.0</v>
      </c>
      <c r="I9" s="66">
        <v>0.0</v>
      </c>
      <c r="J9" s="67">
        <v>6500.0</v>
      </c>
      <c r="K9" s="68">
        <v>6500.0</v>
      </c>
      <c r="L9" s="69">
        <v>6500.0</v>
      </c>
      <c r="M9" s="70">
        <v>6500.0</v>
      </c>
      <c r="N9" s="71"/>
      <c r="O9" s="72">
        <f t="shared" si="1"/>
        <v>6500</v>
      </c>
      <c r="P9" s="55">
        <v>6500.0</v>
      </c>
      <c r="Q9" s="55"/>
      <c r="R9" s="56">
        <f t="shared" si="2"/>
        <v>0</v>
      </c>
      <c r="S9" s="10"/>
      <c r="T9" s="73">
        <f t="shared" si="3"/>
        <v>0</v>
      </c>
      <c r="U9" s="74">
        <f t="shared" si="4"/>
        <v>0</v>
      </c>
      <c r="Y9" s="76">
        <f t="shared" si="5"/>
        <v>0</v>
      </c>
    </row>
    <row r="10">
      <c r="A10" s="77"/>
      <c r="B10" s="64" t="s">
        <v>31</v>
      </c>
      <c r="C10" s="65">
        <v>996.88</v>
      </c>
      <c r="D10" s="65">
        <v>2296.19</v>
      </c>
      <c r="E10" s="65">
        <v>140.0</v>
      </c>
      <c r="F10" s="65">
        <v>1000.0</v>
      </c>
      <c r="G10" s="65">
        <v>1000.0</v>
      </c>
      <c r="H10" s="65">
        <v>0.0</v>
      </c>
      <c r="I10" s="66">
        <v>0.0</v>
      </c>
      <c r="J10" s="67">
        <v>1000.0</v>
      </c>
      <c r="K10" s="68">
        <v>1000.0</v>
      </c>
      <c r="L10" s="69">
        <v>1000.0</v>
      </c>
      <c r="M10" s="70">
        <v>1000.0</v>
      </c>
      <c r="N10" s="71"/>
      <c r="O10" s="72">
        <f t="shared" si="1"/>
        <v>1000</v>
      </c>
      <c r="P10" s="55">
        <v>1000.0</v>
      </c>
      <c r="Q10" s="55"/>
      <c r="R10" s="56">
        <f t="shared" si="2"/>
        <v>0</v>
      </c>
      <c r="S10" s="10"/>
      <c r="T10" s="73">
        <f t="shared" si="3"/>
        <v>0</v>
      </c>
      <c r="U10" s="74">
        <f t="shared" si="4"/>
        <v>0</v>
      </c>
      <c r="Y10" s="76">
        <f t="shared" si="5"/>
        <v>0</v>
      </c>
    </row>
    <row r="11">
      <c r="A11" s="77"/>
      <c r="B11" s="64" t="s">
        <v>32</v>
      </c>
      <c r="C11" s="65">
        <v>79.96</v>
      </c>
      <c r="D11" s="65">
        <v>40.0</v>
      </c>
      <c r="E11" s="65" t="s">
        <v>29</v>
      </c>
      <c r="F11" s="65">
        <v>100.0</v>
      </c>
      <c r="G11" s="65">
        <v>100.0</v>
      </c>
      <c r="H11" s="65">
        <v>54.55</v>
      </c>
      <c r="I11" s="66">
        <v>0.0</v>
      </c>
      <c r="J11" s="67">
        <v>100.0</v>
      </c>
      <c r="K11" s="68">
        <v>100.0</v>
      </c>
      <c r="L11" s="69">
        <v>100.0</v>
      </c>
      <c r="M11" s="70">
        <v>100.0</v>
      </c>
      <c r="N11" s="71"/>
      <c r="O11" s="78">
        <f>K11*1.12</f>
        <v>112</v>
      </c>
      <c r="P11" s="55">
        <v>100.0</v>
      </c>
      <c r="Q11" s="55"/>
      <c r="R11" s="56">
        <f t="shared" si="2"/>
        <v>0</v>
      </c>
      <c r="S11" s="10"/>
      <c r="T11" s="73">
        <f t="shared" si="3"/>
        <v>0</v>
      </c>
      <c r="U11" s="74">
        <f t="shared" si="4"/>
        <v>0</v>
      </c>
      <c r="Y11" s="76">
        <f t="shared" si="5"/>
        <v>0</v>
      </c>
    </row>
    <row r="12">
      <c r="A12" s="57" t="s">
        <v>33</v>
      </c>
      <c r="B12" s="58"/>
      <c r="C12" s="79"/>
      <c r="D12" s="79"/>
      <c r="E12" s="79"/>
      <c r="F12" s="79"/>
      <c r="G12" s="79"/>
      <c r="H12" s="79"/>
      <c r="I12" s="79"/>
      <c r="J12" s="80"/>
      <c r="K12" s="61"/>
      <c r="L12" s="61"/>
      <c r="M12" s="61"/>
      <c r="N12" s="81"/>
      <c r="O12" s="82">
        <f>SUM(O13:O15)</f>
        <v>15669.5</v>
      </c>
      <c r="P12" s="83"/>
      <c r="Q12" s="83"/>
      <c r="R12" s="56">
        <f t="shared" si="2"/>
        <v>0</v>
      </c>
      <c r="S12" s="10"/>
      <c r="T12" s="73"/>
      <c r="U12" s="84"/>
      <c r="Y12" s="76">
        <f t="shared" si="5"/>
        <v>0</v>
      </c>
    </row>
    <row r="13">
      <c r="B13" s="64" t="s">
        <v>34</v>
      </c>
      <c r="C13" s="65">
        <v>3872.49</v>
      </c>
      <c r="D13" s="65">
        <v>5622.32</v>
      </c>
      <c r="E13" s="65">
        <v>3812.7</v>
      </c>
      <c r="F13" s="65">
        <v>5000.0</v>
      </c>
      <c r="G13" s="65">
        <v>5350.0</v>
      </c>
      <c r="H13" s="65">
        <v>0.0</v>
      </c>
      <c r="I13" s="66">
        <v>1000.0</v>
      </c>
      <c r="J13" s="67">
        <v>6000.0</v>
      </c>
      <c r="K13" s="68">
        <v>6000.0</v>
      </c>
      <c r="L13" s="69">
        <v>6000.0</v>
      </c>
      <c r="M13" s="70">
        <v>6000.0</v>
      </c>
      <c r="N13" s="85"/>
      <c r="O13" s="86">
        <v>6000.0</v>
      </c>
      <c r="P13" s="55">
        <v>6000.0</v>
      </c>
      <c r="Q13" s="55"/>
      <c r="R13" s="56">
        <f t="shared" si="2"/>
        <v>0</v>
      </c>
      <c r="S13" s="10"/>
      <c r="T13" s="73">
        <f t="shared" ref="T13:T15" si="6">J13-G13</f>
        <v>650</v>
      </c>
      <c r="U13" s="74">
        <f t="shared" ref="U13:U15" si="7">T13/G13</f>
        <v>0.1214953271</v>
      </c>
      <c r="Y13" s="76">
        <f t="shared" si="5"/>
        <v>0</v>
      </c>
    </row>
    <row r="14">
      <c r="A14" s="77"/>
      <c r="B14" s="64" t="s">
        <v>30</v>
      </c>
      <c r="C14" s="65">
        <v>7752.11</v>
      </c>
      <c r="D14" s="65">
        <v>11191.0</v>
      </c>
      <c r="E14" s="65">
        <v>3988.0</v>
      </c>
      <c r="F14" s="65">
        <v>5000.0</v>
      </c>
      <c r="G14" s="65">
        <v>8000.0</v>
      </c>
      <c r="H14" s="65">
        <v>2957.0</v>
      </c>
      <c r="I14" s="66">
        <v>564.0</v>
      </c>
      <c r="J14" s="67">
        <v>8000.0</v>
      </c>
      <c r="K14" s="68">
        <v>8000.0</v>
      </c>
      <c r="L14" s="69">
        <v>8000.0</v>
      </c>
      <c r="M14" s="70">
        <v>8000.0</v>
      </c>
      <c r="N14" s="71"/>
      <c r="O14" s="72">
        <v>8000.0</v>
      </c>
      <c r="P14" s="55">
        <v>8000.0</v>
      </c>
      <c r="Q14" s="55"/>
      <c r="R14" s="56">
        <f t="shared" si="2"/>
        <v>0</v>
      </c>
      <c r="S14" s="10"/>
      <c r="T14" s="73">
        <f t="shared" si="6"/>
        <v>0</v>
      </c>
      <c r="U14" s="74">
        <f t="shared" si="7"/>
        <v>0</v>
      </c>
      <c r="Y14" s="76">
        <f t="shared" si="5"/>
        <v>0</v>
      </c>
    </row>
    <row r="15">
      <c r="A15" s="77"/>
      <c r="B15" s="64" t="s">
        <v>35</v>
      </c>
      <c r="C15" s="65">
        <v>738.88</v>
      </c>
      <c r="D15" s="65">
        <v>463.6</v>
      </c>
      <c r="E15" s="65">
        <v>1117.78</v>
      </c>
      <c r="F15" s="65">
        <v>1000.0</v>
      </c>
      <c r="G15" s="65">
        <v>1500.0</v>
      </c>
      <c r="H15" s="65">
        <v>355.0</v>
      </c>
      <c r="I15" s="66">
        <v>4607.84</v>
      </c>
      <c r="J15" s="67">
        <v>1590.0</v>
      </c>
      <c r="K15" s="68">
        <v>1590.0</v>
      </c>
      <c r="L15" s="69">
        <v>1590.0</v>
      </c>
      <c r="M15" s="70">
        <v>1590.0</v>
      </c>
      <c r="N15" s="71"/>
      <c r="O15" s="78">
        <f>K15*1.05</f>
        <v>1669.5</v>
      </c>
      <c r="P15" s="55">
        <v>1590.0</v>
      </c>
      <c r="Q15" s="55"/>
      <c r="R15" s="56">
        <f t="shared" si="2"/>
        <v>0</v>
      </c>
      <c r="S15" s="10"/>
      <c r="T15" s="73">
        <f t="shared" si="6"/>
        <v>90</v>
      </c>
      <c r="U15" s="74">
        <f t="shared" si="7"/>
        <v>0.06</v>
      </c>
      <c r="Y15" s="76">
        <f t="shared" si="5"/>
        <v>0</v>
      </c>
    </row>
    <row r="16">
      <c r="A16" s="57" t="s">
        <v>36</v>
      </c>
      <c r="B16" s="58"/>
      <c r="C16" s="79"/>
      <c r="D16" s="79"/>
      <c r="E16" s="79"/>
      <c r="F16" s="79"/>
      <c r="G16" s="79"/>
      <c r="H16" s="79"/>
      <c r="I16" s="79"/>
      <c r="J16" s="80"/>
      <c r="K16" s="61"/>
      <c r="L16" s="61"/>
      <c r="M16" s="61"/>
      <c r="N16" s="81"/>
      <c r="O16" s="82">
        <f>SUM(O17:O19)</f>
        <v>11826</v>
      </c>
      <c r="P16" s="83"/>
      <c r="Q16" s="83"/>
      <c r="R16" s="56">
        <f t="shared" si="2"/>
        <v>0</v>
      </c>
      <c r="S16" s="10"/>
      <c r="T16" s="73"/>
      <c r="U16" s="84"/>
      <c r="Y16" s="76">
        <f t="shared" si="5"/>
        <v>0</v>
      </c>
    </row>
    <row r="17">
      <c r="B17" s="64" t="s">
        <v>37</v>
      </c>
      <c r="C17" s="65">
        <v>5250.0</v>
      </c>
      <c r="D17" s="65">
        <v>49375.0</v>
      </c>
      <c r="E17" s="65">
        <v>5927.5</v>
      </c>
      <c r="F17" s="65">
        <v>6000.0</v>
      </c>
      <c r="G17" s="65">
        <v>7000.0</v>
      </c>
      <c r="H17" s="65">
        <v>21806.25</v>
      </c>
      <c r="I17" s="66">
        <v>1331.25</v>
      </c>
      <c r="J17" s="67">
        <v>8000.0</v>
      </c>
      <c r="K17" s="68">
        <v>8000.0</v>
      </c>
      <c r="L17" s="69">
        <v>8000.0</v>
      </c>
      <c r="M17" s="70">
        <v>8000.0</v>
      </c>
      <c r="N17" s="85"/>
      <c r="O17" s="86">
        <v>8000.0</v>
      </c>
      <c r="P17" s="55">
        <v>8000.0</v>
      </c>
      <c r="Q17" s="55"/>
      <c r="R17" s="56">
        <f t="shared" si="2"/>
        <v>0</v>
      </c>
      <c r="S17" s="10"/>
      <c r="T17" s="73">
        <f t="shared" ref="T17:T19" si="8">J17-G17</f>
        <v>1000</v>
      </c>
      <c r="U17" s="74">
        <f t="shared" ref="U17:U19" si="9">T17/G17</f>
        <v>0.1428571429</v>
      </c>
      <c r="Y17" s="76">
        <f t="shared" si="5"/>
        <v>0</v>
      </c>
    </row>
    <row r="18">
      <c r="A18" s="77"/>
      <c r="B18" s="64" t="s">
        <v>38</v>
      </c>
      <c r="C18" s="65">
        <v>1533.83</v>
      </c>
      <c r="D18" s="65">
        <v>1156.2</v>
      </c>
      <c r="E18" s="65">
        <v>868.56</v>
      </c>
      <c r="F18" s="65">
        <v>1600.0</v>
      </c>
      <c r="G18" s="65">
        <v>1600.0</v>
      </c>
      <c r="H18" s="65">
        <v>580.92</v>
      </c>
      <c r="I18" s="66">
        <v>446.12</v>
      </c>
      <c r="J18" s="67">
        <v>1600.0</v>
      </c>
      <c r="K18" s="68">
        <v>1600.0</v>
      </c>
      <c r="L18" s="69">
        <v>1600.0</v>
      </c>
      <c r="M18" s="70">
        <v>1600.0</v>
      </c>
      <c r="N18" s="71"/>
      <c r="O18" s="72">
        <v>1600.0</v>
      </c>
      <c r="P18" s="55">
        <v>1600.0</v>
      </c>
      <c r="Q18" s="55"/>
      <c r="R18" s="56">
        <f t="shared" si="2"/>
        <v>0</v>
      </c>
      <c r="S18" s="10"/>
      <c r="T18" s="73">
        <f t="shared" si="8"/>
        <v>0</v>
      </c>
      <c r="U18" s="74">
        <f t="shared" si="9"/>
        <v>0</v>
      </c>
      <c r="Y18" s="76">
        <f t="shared" si="5"/>
        <v>0</v>
      </c>
    </row>
    <row r="19">
      <c r="A19" s="77"/>
      <c r="B19" s="64" t="s">
        <v>39</v>
      </c>
      <c r="C19" s="65">
        <v>5119.41</v>
      </c>
      <c r="D19" s="65">
        <v>1274.0</v>
      </c>
      <c r="E19" s="65" t="s">
        <v>29</v>
      </c>
      <c r="F19" s="65">
        <v>2500.0</v>
      </c>
      <c r="G19" s="65">
        <v>2000.0</v>
      </c>
      <c r="H19" s="65">
        <v>234.0</v>
      </c>
      <c r="I19" s="66">
        <v>0.0</v>
      </c>
      <c r="J19" s="67">
        <v>2120.0</v>
      </c>
      <c r="K19" s="68">
        <v>2120.0</v>
      </c>
      <c r="L19" s="69">
        <v>2120.0</v>
      </c>
      <c r="M19" s="70">
        <v>2120.0</v>
      </c>
      <c r="N19" s="87"/>
      <c r="O19" s="88">
        <f>K19*1.05</f>
        <v>2226</v>
      </c>
      <c r="P19" s="55">
        <v>2120.0</v>
      </c>
      <c r="Q19" s="55"/>
      <c r="R19" s="56">
        <f t="shared" si="2"/>
        <v>0</v>
      </c>
      <c r="S19" s="10"/>
      <c r="T19" s="73">
        <f t="shared" si="8"/>
        <v>120</v>
      </c>
      <c r="U19" s="74">
        <f t="shared" si="9"/>
        <v>0.06</v>
      </c>
      <c r="Y19" s="76">
        <f t="shared" si="5"/>
        <v>0</v>
      </c>
    </row>
    <row r="20">
      <c r="A20" s="89" t="s">
        <v>40</v>
      </c>
      <c r="B20" s="58"/>
      <c r="C20" s="79"/>
      <c r="D20" s="79"/>
      <c r="E20" s="79"/>
      <c r="F20" s="79"/>
      <c r="G20" s="79"/>
      <c r="H20" s="79"/>
      <c r="I20" s="79"/>
      <c r="J20" s="80"/>
      <c r="K20" s="61"/>
      <c r="L20" s="61"/>
      <c r="M20" s="61"/>
      <c r="N20" s="90"/>
      <c r="O20" s="91">
        <f>SUM(O21)</f>
        <v>35000</v>
      </c>
      <c r="P20" s="83"/>
      <c r="Q20" s="83"/>
      <c r="R20" s="56">
        <f t="shared" si="2"/>
        <v>0</v>
      </c>
      <c r="S20" s="10"/>
      <c r="T20" s="73"/>
      <c r="U20" s="84"/>
      <c r="Y20" s="76">
        <f t="shared" si="5"/>
        <v>0</v>
      </c>
    </row>
    <row r="21">
      <c r="B21" s="64" t="s">
        <v>41</v>
      </c>
      <c r="C21" s="65">
        <v>36593.75</v>
      </c>
      <c r="D21" s="65">
        <v>38561.25</v>
      </c>
      <c r="E21" s="65">
        <v>26461.25</v>
      </c>
      <c r="F21" s="65">
        <v>28000.0</v>
      </c>
      <c r="G21" s="65">
        <v>35000.0</v>
      </c>
      <c r="H21" s="65">
        <v>8197.16</v>
      </c>
      <c r="I21" s="92">
        <v>411.25</v>
      </c>
      <c r="J21" s="67">
        <v>50000.0</v>
      </c>
      <c r="K21" s="68">
        <v>50000.0</v>
      </c>
      <c r="L21" s="69">
        <v>50000.0</v>
      </c>
      <c r="M21" s="70">
        <v>50000.0</v>
      </c>
      <c r="N21" s="93"/>
      <c r="O21" s="94">
        <v>35000.0</v>
      </c>
      <c r="P21" s="55">
        <v>35000.0</v>
      </c>
      <c r="Q21" s="55"/>
      <c r="R21" s="56">
        <f t="shared" si="2"/>
        <v>15000</v>
      </c>
      <c r="S21" s="10" t="s">
        <v>42</v>
      </c>
      <c r="T21" s="73">
        <f>J21-G21</f>
        <v>15000</v>
      </c>
      <c r="U21" s="74">
        <f>T21/G21</f>
        <v>0.4285714286</v>
      </c>
      <c r="Y21" s="76">
        <f t="shared" si="5"/>
        <v>0</v>
      </c>
    </row>
    <row r="22">
      <c r="A22" s="57" t="s">
        <v>43</v>
      </c>
      <c r="B22" s="58"/>
      <c r="C22" s="79"/>
      <c r="D22" s="79"/>
      <c r="E22" s="79"/>
      <c r="F22" s="79"/>
      <c r="G22" s="79"/>
      <c r="H22" s="79"/>
      <c r="I22" s="79"/>
      <c r="J22" s="80"/>
      <c r="K22" s="61"/>
      <c r="L22" s="61"/>
      <c r="M22" s="61"/>
      <c r="N22" s="62"/>
      <c r="O22" s="95">
        <f>SUM(O23:O24)</f>
        <v>72355</v>
      </c>
      <c r="P22" s="83"/>
      <c r="Q22" s="83"/>
      <c r="R22" s="56">
        <f t="shared" si="2"/>
        <v>0</v>
      </c>
      <c r="S22" s="10"/>
      <c r="T22" s="73"/>
      <c r="U22" s="84"/>
      <c r="Y22" s="76">
        <f t="shared" si="5"/>
        <v>0</v>
      </c>
    </row>
    <row r="23">
      <c r="B23" s="64" t="s">
        <v>44</v>
      </c>
      <c r="C23" s="65">
        <v>241843.52</v>
      </c>
      <c r="D23" s="65">
        <v>174976.87</v>
      </c>
      <c r="E23" s="65">
        <v>143850.66</v>
      </c>
      <c r="F23" s="65">
        <v>190327.0</v>
      </c>
      <c r="G23" s="65">
        <v>156950.0</v>
      </c>
      <c r="H23" s="65">
        <v>100778.74</v>
      </c>
      <c r="I23" s="66">
        <v>22720.0</v>
      </c>
      <c r="J23" s="67">
        <v>157256.0</v>
      </c>
      <c r="K23" s="96">
        <v>154981.0</v>
      </c>
      <c r="L23" s="97">
        <v>154981.0</v>
      </c>
      <c r="M23" s="98">
        <v>154981.0</v>
      </c>
      <c r="N23" s="71"/>
      <c r="O23" s="72">
        <v>72355.0</v>
      </c>
      <c r="P23" s="55">
        <v>157256.0</v>
      </c>
      <c r="Q23" s="55"/>
      <c r="R23" s="56">
        <f t="shared" si="2"/>
        <v>0</v>
      </c>
      <c r="S23" s="10"/>
      <c r="T23" s="73">
        <f t="shared" ref="T23:T24" si="10">J23-G23</f>
        <v>306</v>
      </c>
      <c r="U23" s="74">
        <f t="shared" ref="U23:U24" si="11">T23/G23</f>
        <v>0.001949665499</v>
      </c>
      <c r="Y23" s="76">
        <f t="shared" si="5"/>
        <v>2275</v>
      </c>
    </row>
    <row r="24">
      <c r="A24" s="77"/>
      <c r="B24" s="64" t="s">
        <v>45</v>
      </c>
      <c r="C24" s="65">
        <v>3352.57</v>
      </c>
      <c r="D24" s="65" t="s">
        <v>29</v>
      </c>
      <c r="E24" s="65">
        <v>60.0</v>
      </c>
      <c r="F24" s="65">
        <v>6000.0</v>
      </c>
      <c r="G24" s="65">
        <v>3000.0</v>
      </c>
      <c r="H24" s="65">
        <v>0.0</v>
      </c>
      <c r="I24" s="66">
        <v>0.0</v>
      </c>
      <c r="J24" s="67">
        <v>3000.0</v>
      </c>
      <c r="K24" s="96">
        <v>0.0</v>
      </c>
      <c r="L24" s="97">
        <v>0.0</v>
      </c>
      <c r="M24" s="98">
        <v>0.0</v>
      </c>
      <c r="N24" s="71"/>
      <c r="O24" s="72">
        <f>K24*1.05</f>
        <v>0</v>
      </c>
      <c r="P24" s="55">
        <v>3000.0</v>
      </c>
      <c r="Q24" s="55"/>
      <c r="R24" s="56">
        <f t="shared" si="2"/>
        <v>0</v>
      </c>
      <c r="S24" s="10"/>
      <c r="T24" s="73">
        <f t="shared" si="10"/>
        <v>0</v>
      </c>
      <c r="U24" s="74">
        <f t="shared" si="11"/>
        <v>0</v>
      </c>
      <c r="X24" s="75"/>
      <c r="Y24" s="76">
        <f t="shared" si="5"/>
        <v>3000</v>
      </c>
    </row>
    <row r="25">
      <c r="A25" s="57" t="s">
        <v>46</v>
      </c>
      <c r="B25" s="58"/>
      <c r="C25" s="79"/>
      <c r="D25" s="79"/>
      <c r="E25" s="79"/>
      <c r="F25" s="79"/>
      <c r="G25" s="79"/>
      <c r="H25" s="79"/>
      <c r="I25" s="79"/>
      <c r="J25" s="80"/>
      <c r="K25" s="61"/>
      <c r="L25" s="61"/>
      <c r="M25" s="61"/>
      <c r="N25" s="90"/>
      <c r="O25" s="91">
        <f>SUM(O26)</f>
        <v>1500</v>
      </c>
      <c r="P25" s="83"/>
      <c r="Q25" s="83"/>
      <c r="R25" s="56">
        <f t="shared" si="2"/>
        <v>0</v>
      </c>
      <c r="S25" s="10"/>
      <c r="T25" s="73"/>
      <c r="U25" s="84"/>
      <c r="Y25" s="76">
        <f t="shared" si="5"/>
        <v>0</v>
      </c>
    </row>
    <row r="26">
      <c r="B26" s="64" t="s">
        <v>47</v>
      </c>
      <c r="C26" s="65">
        <v>904.82</v>
      </c>
      <c r="D26" s="65">
        <v>800.0</v>
      </c>
      <c r="E26" s="65">
        <v>1500.0</v>
      </c>
      <c r="F26" s="65">
        <v>1000.0</v>
      </c>
      <c r="G26" s="65">
        <v>500.0</v>
      </c>
      <c r="H26" s="65">
        <v>226.8</v>
      </c>
      <c r="I26" s="92">
        <v>0.0</v>
      </c>
      <c r="J26" s="67">
        <v>500.0</v>
      </c>
      <c r="K26" s="68">
        <v>500.0</v>
      </c>
      <c r="L26" s="69">
        <v>500.0</v>
      </c>
      <c r="M26" s="70">
        <v>500.0</v>
      </c>
      <c r="N26" s="93"/>
      <c r="O26" s="99">
        <v>1500.0</v>
      </c>
      <c r="P26" s="55">
        <v>1500.0</v>
      </c>
      <c r="Q26" s="55"/>
      <c r="R26" s="56">
        <f t="shared" si="2"/>
        <v>-1000</v>
      </c>
      <c r="S26" s="10" t="s">
        <v>48</v>
      </c>
      <c r="T26" s="73">
        <f>J26-G26</f>
        <v>0</v>
      </c>
      <c r="U26" s="74">
        <f>T26/G26</f>
        <v>0</v>
      </c>
      <c r="Y26" s="76">
        <f t="shared" si="5"/>
        <v>0</v>
      </c>
    </row>
    <row r="27">
      <c r="A27" s="57" t="s">
        <v>49</v>
      </c>
      <c r="B27" s="58"/>
      <c r="C27" s="79"/>
      <c r="D27" s="79"/>
      <c r="E27" s="79"/>
      <c r="F27" s="79"/>
      <c r="G27" s="79"/>
      <c r="H27" s="79"/>
      <c r="I27" s="79"/>
      <c r="J27" s="80"/>
      <c r="K27" s="61"/>
      <c r="L27" s="61"/>
      <c r="M27" s="61"/>
      <c r="N27" s="62"/>
      <c r="O27" s="95">
        <f>SUM(O28:O35)</f>
        <v>37335</v>
      </c>
      <c r="P27" s="83"/>
      <c r="Q27" s="83"/>
      <c r="R27" s="56">
        <f t="shared" si="2"/>
        <v>0</v>
      </c>
      <c r="S27" s="10"/>
      <c r="T27" s="73"/>
      <c r="U27" s="84"/>
      <c r="Y27" s="76">
        <f t="shared" si="5"/>
        <v>0</v>
      </c>
    </row>
    <row r="28">
      <c r="B28" s="64" t="s">
        <v>50</v>
      </c>
      <c r="C28" s="65">
        <v>559.72</v>
      </c>
      <c r="D28" s="65">
        <v>669.53</v>
      </c>
      <c r="E28" s="65">
        <v>735.13</v>
      </c>
      <c r="F28" s="65">
        <v>800.0</v>
      </c>
      <c r="G28" s="65">
        <v>800.0</v>
      </c>
      <c r="H28" s="65">
        <v>533.95</v>
      </c>
      <c r="I28" s="66">
        <v>274.9</v>
      </c>
      <c r="J28" s="67">
        <v>800.0</v>
      </c>
      <c r="K28" s="68">
        <v>800.0</v>
      </c>
      <c r="L28" s="69">
        <v>800.0</v>
      </c>
      <c r="M28" s="70">
        <v>800.0</v>
      </c>
      <c r="N28" s="71"/>
      <c r="O28" s="72">
        <v>800.0</v>
      </c>
      <c r="P28" s="55">
        <v>800.0</v>
      </c>
      <c r="Q28" s="55"/>
      <c r="R28" s="56">
        <f t="shared" si="2"/>
        <v>0</v>
      </c>
      <c r="S28" s="10"/>
      <c r="T28" s="73">
        <f t="shared" ref="T28:T31" si="12">J28-G28</f>
        <v>0</v>
      </c>
      <c r="U28" s="74">
        <f t="shared" ref="U28:U31" si="13">T28/G28</f>
        <v>0</v>
      </c>
      <c r="Y28" s="76">
        <f t="shared" si="5"/>
        <v>0</v>
      </c>
    </row>
    <row r="29">
      <c r="A29" s="77"/>
      <c r="B29" s="64" t="s">
        <v>51</v>
      </c>
      <c r="C29" s="65" t="s">
        <v>29</v>
      </c>
      <c r="D29" s="65" t="s">
        <v>29</v>
      </c>
      <c r="E29" s="65">
        <v>1900.0</v>
      </c>
      <c r="F29" s="65">
        <v>17000.0</v>
      </c>
      <c r="G29" s="65">
        <v>25000.0</v>
      </c>
      <c r="H29" s="65">
        <v>300.0</v>
      </c>
      <c r="I29" s="66">
        <v>4700.0</v>
      </c>
      <c r="J29" s="67">
        <v>10000.0</v>
      </c>
      <c r="K29" s="68">
        <v>10000.0</v>
      </c>
      <c r="L29" s="69">
        <v>10000.0</v>
      </c>
      <c r="M29" s="70">
        <v>10000.0</v>
      </c>
      <c r="N29" s="71"/>
      <c r="O29" s="72">
        <v>10000.0</v>
      </c>
      <c r="P29" s="55">
        <v>10000.0</v>
      </c>
      <c r="Q29" s="55"/>
      <c r="R29" s="56">
        <f t="shared" si="2"/>
        <v>0</v>
      </c>
      <c r="S29" s="10"/>
      <c r="T29" s="73">
        <f t="shared" si="12"/>
        <v>-15000</v>
      </c>
      <c r="U29" s="74">
        <f t="shared" si="13"/>
        <v>-0.6</v>
      </c>
      <c r="Y29" s="76">
        <f t="shared" si="5"/>
        <v>0</v>
      </c>
    </row>
    <row r="30">
      <c r="A30" s="77"/>
      <c r="B30" s="64" t="s">
        <v>52</v>
      </c>
      <c r="C30" s="65" t="s">
        <v>29</v>
      </c>
      <c r="D30" s="65">
        <v>26982.67</v>
      </c>
      <c r="E30" s="65" t="s">
        <v>29</v>
      </c>
      <c r="F30" s="65">
        <v>20758.0</v>
      </c>
      <c r="G30" s="65">
        <v>6000.0</v>
      </c>
      <c r="H30" s="65">
        <v>0.0</v>
      </c>
      <c r="I30" s="66">
        <v>4892.73</v>
      </c>
      <c r="J30" s="67">
        <v>4573.0</v>
      </c>
      <c r="K30" s="68">
        <v>4573.0</v>
      </c>
      <c r="L30" s="69">
        <v>4573.0</v>
      </c>
      <c r="M30" s="70">
        <v>4573.0</v>
      </c>
      <c r="N30" s="71"/>
      <c r="O30" s="72">
        <v>5533.0</v>
      </c>
      <c r="P30" s="55">
        <v>4573.0</v>
      </c>
      <c r="Q30" s="55"/>
      <c r="R30" s="56">
        <f t="shared" si="2"/>
        <v>0</v>
      </c>
      <c r="S30" s="10"/>
      <c r="T30" s="73">
        <f t="shared" si="12"/>
        <v>-1427</v>
      </c>
      <c r="U30" s="74">
        <f t="shared" si="13"/>
        <v>-0.2378333333</v>
      </c>
      <c r="Y30" s="76">
        <f t="shared" si="5"/>
        <v>0</v>
      </c>
    </row>
    <row r="31">
      <c r="A31" s="77"/>
      <c r="B31" s="64" t="s">
        <v>53</v>
      </c>
      <c r="C31" s="65">
        <v>2500.0</v>
      </c>
      <c r="D31" s="65">
        <v>2500.0</v>
      </c>
      <c r="E31" s="65">
        <v>2500.0</v>
      </c>
      <c r="F31" s="65">
        <v>2500.0</v>
      </c>
      <c r="G31" s="65">
        <v>2500.0</v>
      </c>
      <c r="H31" s="65">
        <v>2500.0</v>
      </c>
      <c r="I31" s="66">
        <v>0.0</v>
      </c>
      <c r="J31" s="67">
        <v>2500.0</v>
      </c>
      <c r="K31" s="68">
        <v>2500.0</v>
      </c>
      <c r="L31" s="69">
        <v>2500.0</v>
      </c>
      <c r="M31" s="70">
        <v>2500.0</v>
      </c>
      <c r="N31" s="71"/>
      <c r="O31" s="72">
        <v>2500.0</v>
      </c>
      <c r="P31" s="55">
        <v>2500.0</v>
      </c>
      <c r="Q31" s="55"/>
      <c r="R31" s="56">
        <f t="shared" si="2"/>
        <v>0</v>
      </c>
      <c r="S31" s="10"/>
      <c r="T31" s="73">
        <f t="shared" si="12"/>
        <v>0</v>
      </c>
      <c r="U31" s="74">
        <f t="shared" si="13"/>
        <v>0</v>
      </c>
      <c r="Y31" s="76">
        <f t="shared" si="5"/>
        <v>0</v>
      </c>
    </row>
    <row r="32">
      <c r="A32" s="77"/>
      <c r="B32" s="64" t="s">
        <v>54</v>
      </c>
      <c r="C32" s="65"/>
      <c r="D32" s="65"/>
      <c r="E32" s="65"/>
      <c r="F32" s="65"/>
      <c r="G32" s="65"/>
      <c r="H32" s="65"/>
      <c r="I32" s="66"/>
      <c r="J32" s="92"/>
      <c r="K32" s="100"/>
      <c r="L32" s="100"/>
      <c r="M32" s="100"/>
      <c r="N32" s="100"/>
      <c r="O32" s="72"/>
      <c r="P32" s="83"/>
      <c r="Q32" s="83"/>
      <c r="R32" s="56">
        <f t="shared" si="2"/>
        <v>0</v>
      </c>
      <c r="S32" s="10"/>
      <c r="T32" s="73"/>
      <c r="U32" s="74"/>
      <c r="Y32" s="76">
        <f t="shared" si="5"/>
        <v>0</v>
      </c>
    </row>
    <row r="33">
      <c r="A33" s="77"/>
      <c r="B33" s="64" t="s">
        <v>55</v>
      </c>
      <c r="C33" s="65">
        <v>2642.91</v>
      </c>
      <c r="D33" s="65">
        <v>4093.62</v>
      </c>
      <c r="E33" s="65">
        <v>3108.54</v>
      </c>
      <c r="F33" s="65">
        <v>8000.0</v>
      </c>
      <c r="G33" s="65">
        <v>8000.0</v>
      </c>
      <c r="H33" s="65">
        <v>848.44</v>
      </c>
      <c r="I33" s="92">
        <v>263.64</v>
      </c>
      <c r="J33" s="67">
        <v>11702.0</v>
      </c>
      <c r="K33" s="68">
        <v>11702.0</v>
      </c>
      <c r="L33" s="69">
        <v>11702.0</v>
      </c>
      <c r="M33" s="70">
        <v>11702.0</v>
      </c>
      <c r="N33" s="71"/>
      <c r="O33" s="72">
        <f>18502-O35</f>
        <v>12502</v>
      </c>
      <c r="P33" s="55">
        <v>11702.0</v>
      </c>
      <c r="Q33" s="55"/>
      <c r="R33" s="56">
        <f t="shared" si="2"/>
        <v>0</v>
      </c>
      <c r="S33" s="10" t="s">
        <v>56</v>
      </c>
      <c r="T33" s="73">
        <f>J33-G33</f>
        <v>3702</v>
      </c>
      <c r="U33" s="74">
        <f>T33/G33</f>
        <v>0.46275</v>
      </c>
      <c r="Y33" s="76">
        <f t="shared" si="5"/>
        <v>0</v>
      </c>
    </row>
    <row r="34">
      <c r="A34" s="77"/>
      <c r="B34" s="64" t="s">
        <v>57</v>
      </c>
      <c r="C34" s="101"/>
      <c r="D34" s="101"/>
      <c r="E34" s="101"/>
      <c r="F34" s="101"/>
      <c r="G34" s="101"/>
      <c r="H34" s="101"/>
      <c r="I34" s="66"/>
      <c r="J34" s="67"/>
      <c r="K34" s="102"/>
      <c r="L34" s="103"/>
      <c r="M34" s="104"/>
      <c r="N34" s="100"/>
      <c r="O34" s="72"/>
      <c r="P34" s="83"/>
      <c r="Q34" s="83"/>
      <c r="R34" s="56">
        <f t="shared" si="2"/>
        <v>0</v>
      </c>
      <c r="S34" s="10"/>
      <c r="T34" s="73"/>
      <c r="U34" s="74"/>
      <c r="Y34" s="76">
        <f t="shared" si="5"/>
        <v>0</v>
      </c>
    </row>
    <row r="35">
      <c r="A35" s="77"/>
      <c r="B35" s="64" t="s">
        <v>58</v>
      </c>
      <c r="C35" s="65">
        <v>1177.0</v>
      </c>
      <c r="D35" s="65">
        <v>2942.64</v>
      </c>
      <c r="E35" s="65">
        <v>3382.9</v>
      </c>
      <c r="F35" s="65">
        <v>6000.0</v>
      </c>
      <c r="G35" s="65">
        <v>12000.0</v>
      </c>
      <c r="H35" s="65">
        <v>1892.08</v>
      </c>
      <c r="I35" s="66">
        <v>1871.92</v>
      </c>
      <c r="J35" s="67">
        <v>6000.0</v>
      </c>
      <c r="K35" s="68">
        <v>6000.0</v>
      </c>
      <c r="L35" s="69">
        <v>6000.0</v>
      </c>
      <c r="M35" s="70">
        <v>6000.0</v>
      </c>
      <c r="N35" s="71"/>
      <c r="O35" s="72">
        <v>6000.0</v>
      </c>
      <c r="P35" s="55">
        <v>6000.0</v>
      </c>
      <c r="Q35" s="55"/>
      <c r="R35" s="56">
        <f t="shared" si="2"/>
        <v>0</v>
      </c>
      <c r="S35" s="10"/>
      <c r="T35" s="73">
        <f>J35-G35</f>
        <v>-6000</v>
      </c>
      <c r="U35" s="74">
        <f>T35/G35</f>
        <v>-0.5</v>
      </c>
      <c r="Y35" s="76">
        <f t="shared" si="5"/>
        <v>0</v>
      </c>
    </row>
    <row r="36">
      <c r="A36" s="57" t="s">
        <v>59</v>
      </c>
      <c r="B36" s="58"/>
      <c r="C36" s="79"/>
      <c r="D36" s="79"/>
      <c r="E36" s="79"/>
      <c r="F36" s="79"/>
      <c r="G36" s="79"/>
      <c r="H36" s="79"/>
      <c r="I36" s="80"/>
      <c r="J36" s="80"/>
      <c r="K36" s="61"/>
      <c r="L36" s="61"/>
      <c r="M36" s="61"/>
      <c r="N36" s="90"/>
      <c r="O36" s="91">
        <f>SUM(O37:O39)</f>
        <v>77550</v>
      </c>
      <c r="P36" s="83"/>
      <c r="Q36" s="83"/>
      <c r="R36" s="56">
        <f t="shared" si="2"/>
        <v>0</v>
      </c>
      <c r="S36" s="10"/>
      <c r="T36" s="73"/>
      <c r="U36" s="84"/>
      <c r="Y36" s="76">
        <f t="shared" si="5"/>
        <v>0</v>
      </c>
    </row>
    <row r="37">
      <c r="B37" s="64" t="s">
        <v>60</v>
      </c>
      <c r="C37" s="65">
        <v>43043.06</v>
      </c>
      <c r="D37" s="65">
        <v>10639.12</v>
      </c>
      <c r="E37" s="65">
        <v>48854.94</v>
      </c>
      <c r="F37" s="65">
        <v>35000.0</v>
      </c>
      <c r="G37" s="105">
        <v>0.0</v>
      </c>
      <c r="H37" s="105">
        <v>0.0</v>
      </c>
      <c r="I37" s="105">
        <v>0.0</v>
      </c>
      <c r="J37" s="106">
        <v>40408.0</v>
      </c>
      <c r="K37" s="106">
        <v>40408.0</v>
      </c>
      <c r="L37" s="107">
        <v>40408.0</v>
      </c>
      <c r="M37" s="108">
        <v>0.0</v>
      </c>
      <c r="N37" s="109"/>
      <c r="O37" s="110">
        <v>30000.0</v>
      </c>
      <c r="P37" s="55">
        <v>40408.0</v>
      </c>
      <c r="Q37" s="55"/>
      <c r="R37" s="56" t="str">
        <f>J38-P37</f>
        <v>#VALUE!</v>
      </c>
      <c r="S37" s="10"/>
      <c r="T37" s="73" t="str">
        <f>J38-G37</f>
        <v>#VALUE!</v>
      </c>
      <c r="U37" s="74" t="str">
        <f>T37/G37</f>
        <v>#VALUE!</v>
      </c>
      <c r="Y37" s="76">
        <f t="shared" si="5"/>
        <v>0</v>
      </c>
    </row>
    <row r="38">
      <c r="A38" s="111"/>
      <c r="B38" s="64" t="s">
        <v>61</v>
      </c>
      <c r="C38" s="65">
        <v>32946.29</v>
      </c>
      <c r="D38" s="65">
        <v>11629.4</v>
      </c>
      <c r="E38" s="65">
        <v>6056.6</v>
      </c>
      <c r="F38" s="65">
        <v>17686.0</v>
      </c>
      <c r="G38" s="65">
        <v>40000.0</v>
      </c>
      <c r="H38" s="65">
        <v>31501.08</v>
      </c>
      <c r="I38" s="65">
        <v>2578.0</v>
      </c>
      <c r="J38" s="112" t="s">
        <v>29</v>
      </c>
      <c r="K38" s="113" t="s">
        <v>29</v>
      </c>
      <c r="L38" s="114" t="s">
        <v>29</v>
      </c>
      <c r="M38" s="115" t="s">
        <v>29</v>
      </c>
      <c r="N38" s="109"/>
      <c r="O38" s="116"/>
      <c r="P38" s="55" t="s">
        <v>29</v>
      </c>
      <c r="Q38" s="55"/>
      <c r="R38" s="56" t="str">
        <f>#REF!-P38</f>
        <v>#REF!</v>
      </c>
      <c r="S38" s="10" t="s">
        <v>62</v>
      </c>
      <c r="T38" s="73"/>
      <c r="U38" s="84"/>
      <c r="Y38" s="117" t="str">
        <f t="shared" si="5"/>
        <v>#VALUE!</v>
      </c>
    </row>
    <row r="39">
      <c r="A39" s="77"/>
      <c r="B39" s="64" t="s">
        <v>63</v>
      </c>
      <c r="C39" s="65" t="s">
        <v>29</v>
      </c>
      <c r="D39" s="65" t="s">
        <v>29</v>
      </c>
      <c r="E39" s="65" t="s">
        <v>29</v>
      </c>
      <c r="F39" s="65"/>
      <c r="G39" s="65" t="s">
        <v>29</v>
      </c>
      <c r="H39" s="65"/>
      <c r="I39" s="92"/>
      <c r="J39" s="67">
        <v>9510.0</v>
      </c>
      <c r="K39" s="68">
        <v>9510.0</v>
      </c>
      <c r="L39" s="69">
        <v>9510.0</v>
      </c>
      <c r="M39" s="70">
        <v>9510.0</v>
      </c>
      <c r="N39" s="87"/>
      <c r="O39" s="116">
        <v>47550.0</v>
      </c>
      <c r="P39" s="118">
        <v>9510.0</v>
      </c>
      <c r="Q39" s="118"/>
      <c r="R39" s="56">
        <f t="shared" ref="R39:R228" si="14">J39-P39</f>
        <v>0</v>
      </c>
      <c r="S39" s="10" t="s">
        <v>64</v>
      </c>
      <c r="T39" s="73" t="str">
        <f>J39-G39</f>
        <v>#VALUE!</v>
      </c>
      <c r="U39" s="74" t="str">
        <f>T39/G39</f>
        <v>#VALUE!</v>
      </c>
      <c r="Y39" s="76">
        <f t="shared" si="5"/>
        <v>0</v>
      </c>
    </row>
    <row r="40">
      <c r="A40" s="77"/>
      <c r="B40" s="119"/>
      <c r="C40" s="101"/>
      <c r="D40" s="101"/>
      <c r="E40" s="101"/>
      <c r="F40" s="101"/>
      <c r="G40" s="101"/>
      <c r="H40" s="101"/>
      <c r="I40" s="66"/>
      <c r="J40" s="92"/>
      <c r="K40" s="100"/>
      <c r="L40" s="100"/>
      <c r="M40" s="100"/>
      <c r="N40" s="100"/>
      <c r="O40" s="72"/>
      <c r="P40" s="20"/>
      <c r="Q40" s="20"/>
      <c r="R40" s="56">
        <f t="shared" si="14"/>
        <v>0</v>
      </c>
      <c r="S40" s="10"/>
      <c r="T40" s="73"/>
      <c r="U40" s="84"/>
      <c r="Y40" s="76">
        <f t="shared" si="5"/>
        <v>0</v>
      </c>
    </row>
    <row r="41">
      <c r="A41" s="57" t="s">
        <v>65</v>
      </c>
      <c r="B41" s="58"/>
      <c r="C41" s="79"/>
      <c r="D41" s="79"/>
      <c r="E41" s="79"/>
      <c r="F41" s="79"/>
      <c r="G41" s="79"/>
      <c r="H41" s="79"/>
      <c r="I41" s="79"/>
      <c r="J41" s="80"/>
      <c r="K41" s="61"/>
      <c r="L41" s="61"/>
      <c r="M41" s="61"/>
      <c r="N41" s="62"/>
      <c r="O41" s="95">
        <f>SUM(O42)</f>
        <v>4189.5</v>
      </c>
      <c r="P41" s="83"/>
      <c r="Q41" s="83"/>
      <c r="R41" s="56">
        <f t="shared" si="14"/>
        <v>0</v>
      </c>
      <c r="S41" s="10"/>
      <c r="T41" s="73"/>
      <c r="U41" s="84"/>
      <c r="Y41" s="76">
        <f t="shared" si="5"/>
        <v>0</v>
      </c>
    </row>
    <row r="42">
      <c r="B42" s="64" t="s">
        <v>66</v>
      </c>
      <c r="C42" s="65">
        <v>1638.85</v>
      </c>
      <c r="D42" s="65">
        <v>2235.57</v>
      </c>
      <c r="E42" s="65">
        <v>2226.37</v>
      </c>
      <c r="F42" s="65">
        <v>6607.0</v>
      </c>
      <c r="G42" s="65">
        <v>3703.0</v>
      </c>
      <c r="H42" s="65">
        <v>1116.1</v>
      </c>
      <c r="I42" s="66">
        <v>78.15</v>
      </c>
      <c r="J42" s="67">
        <v>3800.0</v>
      </c>
      <c r="K42" s="68">
        <v>3800.0</v>
      </c>
      <c r="L42" s="69">
        <v>3800.0</v>
      </c>
      <c r="M42" s="70">
        <v>3800.0</v>
      </c>
      <c r="N42" s="71"/>
      <c r="O42" s="72">
        <v>4189.5</v>
      </c>
      <c r="P42" s="55">
        <v>3800.0</v>
      </c>
      <c r="Q42" s="55"/>
      <c r="R42" s="56">
        <f t="shared" si="14"/>
        <v>0</v>
      </c>
      <c r="S42" s="10"/>
      <c r="T42" s="73">
        <f>J42-G42</f>
        <v>97</v>
      </c>
      <c r="U42" s="74">
        <f>T42/G42</f>
        <v>0.02619497705</v>
      </c>
      <c r="Y42" s="76">
        <f t="shared" si="5"/>
        <v>0</v>
      </c>
    </row>
    <row r="43">
      <c r="A43" s="57" t="s">
        <v>67</v>
      </c>
      <c r="B43" s="58"/>
      <c r="C43" s="79"/>
      <c r="D43" s="79"/>
      <c r="E43" s="79"/>
      <c r="F43" s="79"/>
      <c r="G43" s="79"/>
      <c r="H43" s="79"/>
      <c r="I43" s="79"/>
      <c r="J43" s="80"/>
      <c r="K43" s="61"/>
      <c r="L43" s="61"/>
      <c r="M43" s="61"/>
      <c r="N43" s="62"/>
      <c r="O43" s="95">
        <f>SUM(O44)</f>
        <v>3508</v>
      </c>
      <c r="P43" s="83"/>
      <c r="Q43" s="83"/>
      <c r="R43" s="56">
        <f t="shared" si="14"/>
        <v>0</v>
      </c>
      <c r="S43" s="10"/>
      <c r="T43" s="73"/>
      <c r="U43" s="84"/>
      <c r="Y43" s="76">
        <f t="shared" si="5"/>
        <v>0</v>
      </c>
    </row>
    <row r="44">
      <c r="B44" s="64" t="s">
        <v>68</v>
      </c>
      <c r="C44" s="65">
        <v>2868.66</v>
      </c>
      <c r="D44" s="65">
        <v>3361.37</v>
      </c>
      <c r="E44" s="65">
        <v>2342.94</v>
      </c>
      <c r="F44" s="65">
        <v>5290.0</v>
      </c>
      <c r="G44" s="65">
        <v>3450.0</v>
      </c>
      <c r="H44" s="65">
        <v>355.24</v>
      </c>
      <c r="I44" s="65">
        <v>6.76</v>
      </c>
      <c r="J44" s="112">
        <v>3400.0</v>
      </c>
      <c r="K44" s="113">
        <v>3400.0</v>
      </c>
      <c r="L44" s="114">
        <v>3400.0</v>
      </c>
      <c r="M44" s="115">
        <v>3400.0</v>
      </c>
      <c r="N44" s="109"/>
      <c r="O44" s="120">
        <v>3508.0</v>
      </c>
      <c r="P44" s="55">
        <v>3400.0</v>
      </c>
      <c r="Q44" s="55"/>
      <c r="R44" s="56">
        <f t="shared" si="14"/>
        <v>0</v>
      </c>
      <c r="S44" s="10"/>
      <c r="T44" s="73">
        <f>J44-G44</f>
        <v>-50</v>
      </c>
      <c r="U44" s="74">
        <f>T44/G44</f>
        <v>-0.01449275362</v>
      </c>
      <c r="Y44" s="76">
        <f t="shared" si="5"/>
        <v>0</v>
      </c>
    </row>
    <row r="45">
      <c r="A45" s="57" t="s">
        <v>69</v>
      </c>
      <c r="B45" s="58"/>
      <c r="C45" s="121"/>
      <c r="D45" s="121"/>
      <c r="E45" s="121"/>
      <c r="F45" s="121"/>
      <c r="G45" s="121"/>
      <c r="H45" s="121"/>
      <c r="I45" s="121"/>
      <c r="J45" s="122"/>
      <c r="K45" s="61"/>
      <c r="L45" s="61"/>
      <c r="M45" s="61"/>
      <c r="N45" s="123"/>
      <c r="O45" s="124">
        <f>SUM(O46)</f>
        <v>5645</v>
      </c>
      <c r="P45" s="83"/>
      <c r="Q45" s="83"/>
      <c r="R45" s="56">
        <f t="shared" si="14"/>
        <v>0</v>
      </c>
      <c r="S45" s="10"/>
      <c r="T45" s="73"/>
      <c r="U45" s="84"/>
      <c r="Y45" s="76">
        <f t="shared" si="5"/>
        <v>0</v>
      </c>
    </row>
    <row r="46">
      <c r="B46" s="64" t="s">
        <v>70</v>
      </c>
      <c r="C46" s="65">
        <v>2444.06</v>
      </c>
      <c r="D46" s="65">
        <v>2482.9</v>
      </c>
      <c r="E46" s="65">
        <v>715.62</v>
      </c>
      <c r="F46" s="65">
        <v>4300.0</v>
      </c>
      <c r="G46" s="65">
        <v>2518.0</v>
      </c>
      <c r="H46" s="65">
        <v>799.97</v>
      </c>
      <c r="I46" s="65">
        <v>0.0</v>
      </c>
      <c r="J46" s="112">
        <v>3800.0</v>
      </c>
      <c r="K46" s="113">
        <v>3800.0</v>
      </c>
      <c r="L46" s="114">
        <v>3800.0</v>
      </c>
      <c r="M46" s="115">
        <v>3800.0</v>
      </c>
      <c r="N46" s="109"/>
      <c r="O46" s="110">
        <v>5645.0</v>
      </c>
      <c r="P46" s="55">
        <v>3800.0</v>
      </c>
      <c r="Q46" s="55"/>
      <c r="R46" s="56">
        <f t="shared" si="14"/>
        <v>0</v>
      </c>
      <c r="S46" s="10"/>
      <c r="T46" s="73">
        <f>J46-G46</f>
        <v>1282</v>
      </c>
      <c r="U46" s="74">
        <f>T46/G46</f>
        <v>0.5091342335</v>
      </c>
      <c r="Y46" s="76">
        <f t="shared" si="5"/>
        <v>0</v>
      </c>
    </row>
    <row r="47">
      <c r="A47" s="77"/>
      <c r="B47" s="64"/>
      <c r="C47" s="65"/>
      <c r="D47" s="65"/>
      <c r="E47" s="65"/>
      <c r="F47" s="65"/>
      <c r="G47" s="65"/>
      <c r="H47" s="65"/>
      <c r="I47" s="66"/>
      <c r="J47" s="92"/>
      <c r="K47" s="100"/>
      <c r="L47" s="100"/>
      <c r="M47" s="100"/>
      <c r="N47" s="125"/>
      <c r="O47" s="9"/>
      <c r="P47" s="83"/>
      <c r="Q47" s="83"/>
      <c r="R47" s="56">
        <f t="shared" si="14"/>
        <v>0</v>
      </c>
      <c r="S47" s="10"/>
      <c r="T47" s="73"/>
      <c r="U47" s="84"/>
      <c r="Y47" s="76">
        <f t="shared" si="5"/>
        <v>0</v>
      </c>
    </row>
    <row r="48">
      <c r="A48" s="57" t="s">
        <v>71</v>
      </c>
      <c r="B48" s="58"/>
      <c r="C48" s="79"/>
      <c r="D48" s="79"/>
      <c r="E48" s="79"/>
      <c r="F48" s="79"/>
      <c r="G48" s="79"/>
      <c r="H48" s="79"/>
      <c r="I48" s="79"/>
      <c r="J48" s="80"/>
      <c r="K48" s="61"/>
      <c r="L48" s="61"/>
      <c r="M48" s="61"/>
      <c r="N48" s="62"/>
      <c r="O48" s="95">
        <f>SUM(O49:O52)</f>
        <v>23154</v>
      </c>
      <c r="P48" s="83"/>
      <c r="Q48" s="83"/>
      <c r="R48" s="56">
        <f t="shared" si="14"/>
        <v>0</v>
      </c>
      <c r="S48" s="10"/>
      <c r="T48" s="73"/>
      <c r="U48" s="84"/>
      <c r="Y48" s="76">
        <f t="shared" si="5"/>
        <v>0</v>
      </c>
    </row>
    <row r="49">
      <c r="B49" s="64" t="s">
        <v>72</v>
      </c>
      <c r="C49" s="65">
        <v>4855.48</v>
      </c>
      <c r="D49" s="65">
        <v>4836.13</v>
      </c>
      <c r="E49" s="65">
        <v>2422.81</v>
      </c>
      <c r="F49" s="65">
        <v>7200.0</v>
      </c>
      <c r="G49" s="65">
        <v>2938.0</v>
      </c>
      <c r="H49" s="65">
        <v>932.79</v>
      </c>
      <c r="I49" s="65">
        <v>222.42</v>
      </c>
      <c r="J49" s="112">
        <v>3800.0</v>
      </c>
      <c r="K49" s="113">
        <v>3800.0</v>
      </c>
      <c r="L49" s="114">
        <v>3800.0</v>
      </c>
      <c r="M49" s="115">
        <v>3800.0</v>
      </c>
      <c r="N49" s="109"/>
      <c r="O49" s="110">
        <v>5676.0</v>
      </c>
      <c r="P49" s="55">
        <v>3800.0</v>
      </c>
      <c r="Q49" s="55"/>
      <c r="R49" s="56">
        <f t="shared" si="14"/>
        <v>0</v>
      </c>
      <c r="S49" s="10"/>
      <c r="T49" s="73">
        <f t="shared" ref="T49:T52" si="15">J49-G49</f>
        <v>862</v>
      </c>
      <c r="U49" s="74">
        <f t="shared" ref="U49:U52" si="16">T49/G49</f>
        <v>0.2933968686</v>
      </c>
      <c r="Y49" s="76">
        <f t="shared" si="5"/>
        <v>0</v>
      </c>
    </row>
    <row r="50">
      <c r="A50" s="77"/>
      <c r="B50" s="64" t="s">
        <v>73</v>
      </c>
      <c r="C50" s="65">
        <v>7934.71</v>
      </c>
      <c r="D50" s="65">
        <v>8250.65</v>
      </c>
      <c r="E50" s="65">
        <v>8038.54</v>
      </c>
      <c r="F50" s="65">
        <v>10000.0</v>
      </c>
      <c r="G50" s="65">
        <v>10378.0</v>
      </c>
      <c r="H50" s="65">
        <v>33.35</v>
      </c>
      <c r="I50" s="65">
        <v>1616.65</v>
      </c>
      <c r="J50" s="112">
        <v>10378.0</v>
      </c>
      <c r="K50" s="113">
        <v>10378.0</v>
      </c>
      <c r="L50" s="114">
        <v>10378.0</v>
      </c>
      <c r="M50" s="115">
        <v>10378.0</v>
      </c>
      <c r="N50" s="109"/>
      <c r="O50" s="110">
        <v>10378.0</v>
      </c>
      <c r="P50" s="55">
        <v>10378.0</v>
      </c>
      <c r="Q50" s="55"/>
      <c r="R50" s="56">
        <f t="shared" si="14"/>
        <v>0</v>
      </c>
      <c r="S50" s="10"/>
      <c r="T50" s="73">
        <f t="shared" si="15"/>
        <v>0</v>
      </c>
      <c r="U50" s="74">
        <f t="shared" si="16"/>
        <v>0</v>
      </c>
      <c r="Y50" s="76">
        <f t="shared" si="5"/>
        <v>0</v>
      </c>
    </row>
    <row r="51">
      <c r="A51" s="77"/>
      <c r="B51" s="64" t="s">
        <v>74</v>
      </c>
      <c r="C51" s="65" t="s">
        <v>29</v>
      </c>
      <c r="D51" s="65" t="s">
        <v>29</v>
      </c>
      <c r="E51" s="65">
        <v>4605.0</v>
      </c>
      <c r="F51" s="65">
        <v>4500.0</v>
      </c>
      <c r="G51" s="65">
        <v>4700.0</v>
      </c>
      <c r="H51" s="65">
        <v>4745.0</v>
      </c>
      <c r="I51" s="65">
        <v>0.0</v>
      </c>
      <c r="J51" s="112">
        <v>4700.0</v>
      </c>
      <c r="K51" s="113">
        <v>4700.0</v>
      </c>
      <c r="L51" s="114">
        <v>4700.0</v>
      </c>
      <c r="M51" s="115">
        <v>4700.0</v>
      </c>
      <c r="N51" s="109"/>
      <c r="O51" s="110">
        <v>4700.0</v>
      </c>
      <c r="P51" s="55">
        <v>4700.0</v>
      </c>
      <c r="Q51" s="55"/>
      <c r="R51" s="56">
        <f t="shared" si="14"/>
        <v>0</v>
      </c>
      <c r="S51" s="10"/>
      <c r="T51" s="73">
        <f t="shared" si="15"/>
        <v>0</v>
      </c>
      <c r="U51" s="74">
        <f t="shared" si="16"/>
        <v>0</v>
      </c>
      <c r="Y51" s="76">
        <f t="shared" si="5"/>
        <v>0</v>
      </c>
    </row>
    <row r="52">
      <c r="A52" s="77"/>
      <c r="B52" s="64" t="s">
        <v>75</v>
      </c>
      <c r="C52" s="65" t="s">
        <v>29</v>
      </c>
      <c r="D52" s="65" t="s">
        <v>29</v>
      </c>
      <c r="E52" s="65" t="s">
        <v>29</v>
      </c>
      <c r="F52" s="65">
        <v>0.0</v>
      </c>
      <c r="G52" s="65">
        <v>2400.0</v>
      </c>
      <c r="H52" s="65">
        <v>0.0</v>
      </c>
      <c r="I52" s="126">
        <v>0.0</v>
      </c>
      <c r="J52" s="112">
        <v>2400.0</v>
      </c>
      <c r="K52" s="113">
        <v>2400.0</v>
      </c>
      <c r="L52" s="114">
        <v>2400.0</v>
      </c>
      <c r="M52" s="115">
        <v>2400.0</v>
      </c>
      <c r="N52" s="109"/>
      <c r="O52" s="110">
        <v>2400.0</v>
      </c>
      <c r="P52" s="118">
        <v>2400.0</v>
      </c>
      <c r="Q52" s="118"/>
      <c r="R52" s="56">
        <f t="shared" si="14"/>
        <v>0</v>
      </c>
      <c r="S52" s="10"/>
      <c r="T52" s="73">
        <f t="shared" si="15"/>
        <v>0</v>
      </c>
      <c r="U52" s="74">
        <f t="shared" si="16"/>
        <v>0</v>
      </c>
      <c r="Y52" s="76">
        <f t="shared" si="5"/>
        <v>0</v>
      </c>
    </row>
    <row r="53">
      <c r="A53" s="57" t="s">
        <v>76</v>
      </c>
      <c r="B53" s="58"/>
      <c r="C53" s="79"/>
      <c r="D53" s="79"/>
      <c r="E53" s="79"/>
      <c r="F53" s="79"/>
      <c r="G53" s="79"/>
      <c r="H53" s="79"/>
      <c r="I53" s="79"/>
      <c r="J53" s="80"/>
      <c r="K53" s="61"/>
      <c r="L53" s="61"/>
      <c r="M53" s="61"/>
      <c r="N53" s="62"/>
      <c r="O53" s="95">
        <f>SUM(O54:O56)</f>
        <v>175300</v>
      </c>
      <c r="P53" s="83"/>
      <c r="Q53" s="83"/>
      <c r="R53" s="56">
        <f t="shared" si="14"/>
        <v>0</v>
      </c>
      <c r="S53" s="10"/>
      <c r="T53" s="73"/>
      <c r="U53" s="84"/>
      <c r="Y53" s="76">
        <f t="shared" si="5"/>
        <v>0</v>
      </c>
    </row>
    <row r="54">
      <c r="B54" s="64" t="s">
        <v>77</v>
      </c>
      <c r="C54" s="65">
        <v>6635.46</v>
      </c>
      <c r="D54" s="65">
        <v>6692.79</v>
      </c>
      <c r="E54" s="65">
        <v>5977.89</v>
      </c>
      <c r="F54" s="65">
        <v>6000.0</v>
      </c>
      <c r="G54" s="65">
        <v>10000.0</v>
      </c>
      <c r="H54" s="65">
        <v>4922.32</v>
      </c>
      <c r="I54" s="66">
        <v>5077.68</v>
      </c>
      <c r="J54" s="67">
        <v>10000.0</v>
      </c>
      <c r="K54" s="68">
        <v>10000.0</v>
      </c>
      <c r="L54" s="69">
        <v>10000.0</v>
      </c>
      <c r="M54" s="70">
        <v>10000.0</v>
      </c>
      <c r="N54" s="71"/>
      <c r="O54" s="72">
        <v>10000.0</v>
      </c>
      <c r="P54" s="55">
        <v>10000.0</v>
      </c>
      <c r="Q54" s="55"/>
      <c r="R54" s="56">
        <f t="shared" si="14"/>
        <v>0</v>
      </c>
      <c r="S54" s="10" t="s">
        <v>78</v>
      </c>
      <c r="T54" s="73">
        <f t="shared" ref="T54:T56" si="17">J54-G54</f>
        <v>0</v>
      </c>
      <c r="U54" s="74">
        <f t="shared" ref="U54:U56" si="18">T54/G54</f>
        <v>0</v>
      </c>
      <c r="Y54" s="76">
        <f t="shared" si="5"/>
        <v>0</v>
      </c>
    </row>
    <row r="55">
      <c r="A55" s="77"/>
      <c r="B55" s="64" t="s">
        <v>79</v>
      </c>
      <c r="C55" s="65">
        <v>117197.19</v>
      </c>
      <c r="D55" s="65">
        <v>144922.03</v>
      </c>
      <c r="E55" s="65">
        <v>130041.85</v>
      </c>
      <c r="F55" s="65">
        <v>103000.0</v>
      </c>
      <c r="G55" s="65">
        <v>103000.0</v>
      </c>
      <c r="H55" s="65">
        <v>71970.29</v>
      </c>
      <c r="I55" s="66">
        <v>30926.54</v>
      </c>
      <c r="J55" s="67">
        <v>130000.0</v>
      </c>
      <c r="K55" s="68">
        <v>130000.0</v>
      </c>
      <c r="L55" s="69">
        <v>130000.0</v>
      </c>
      <c r="M55" s="70">
        <v>130000.0</v>
      </c>
      <c r="N55" s="71"/>
      <c r="O55" s="72">
        <v>157300.0</v>
      </c>
      <c r="P55" s="55">
        <v>130000.0</v>
      </c>
      <c r="Q55" s="55"/>
      <c r="R55" s="56">
        <f t="shared" si="14"/>
        <v>0</v>
      </c>
      <c r="S55" s="10"/>
      <c r="T55" s="73">
        <f t="shared" si="17"/>
        <v>27000</v>
      </c>
      <c r="U55" s="74">
        <f t="shared" si="18"/>
        <v>0.2621359223</v>
      </c>
      <c r="Y55" s="76">
        <f t="shared" si="5"/>
        <v>0</v>
      </c>
    </row>
    <row r="56">
      <c r="A56" s="77"/>
      <c r="B56" s="64" t="s">
        <v>80</v>
      </c>
      <c r="C56" s="65" t="s">
        <v>29</v>
      </c>
      <c r="D56" s="65">
        <v>4810.62</v>
      </c>
      <c r="E56" s="65">
        <v>11711.88</v>
      </c>
      <c r="F56" s="65">
        <v>5000.0</v>
      </c>
      <c r="G56" s="65">
        <v>5000.0</v>
      </c>
      <c r="H56" s="65">
        <v>0.0</v>
      </c>
      <c r="I56" s="66">
        <v>658.27</v>
      </c>
      <c r="J56" s="67">
        <v>8000.0</v>
      </c>
      <c r="K56" s="68">
        <v>8000.0</v>
      </c>
      <c r="L56" s="69">
        <v>8000.0</v>
      </c>
      <c r="M56" s="70">
        <v>8000.0</v>
      </c>
      <c r="N56" s="71"/>
      <c r="O56" s="72">
        <v>8000.0</v>
      </c>
      <c r="P56" s="55">
        <v>8000.0</v>
      </c>
      <c r="Q56" s="55"/>
      <c r="R56" s="56">
        <f t="shared" si="14"/>
        <v>0</v>
      </c>
      <c r="S56" s="10"/>
      <c r="T56" s="73">
        <f t="shared" si="17"/>
        <v>3000</v>
      </c>
      <c r="U56" s="74">
        <f t="shared" si="18"/>
        <v>0.6</v>
      </c>
      <c r="Y56" s="76">
        <f t="shared" si="5"/>
        <v>0</v>
      </c>
    </row>
    <row r="57">
      <c r="A57" s="57" t="s">
        <v>81</v>
      </c>
      <c r="B57" s="58"/>
      <c r="C57" s="79"/>
      <c r="D57" s="79"/>
      <c r="E57" s="79"/>
      <c r="F57" s="79"/>
      <c r="G57" s="79"/>
      <c r="H57" s="79"/>
      <c r="I57" s="79"/>
      <c r="J57" s="127"/>
      <c r="K57" s="102"/>
      <c r="L57" s="103"/>
      <c r="M57" s="104"/>
      <c r="N57" s="62"/>
      <c r="O57" s="95">
        <f>SUM(O58:O59)</f>
        <v>41800</v>
      </c>
      <c r="P57" s="83"/>
      <c r="Q57" s="83"/>
      <c r="R57" s="56">
        <f t="shared" si="14"/>
        <v>0</v>
      </c>
      <c r="S57" s="10"/>
      <c r="T57" s="73"/>
      <c r="U57" s="84"/>
      <c r="Y57" s="76">
        <f t="shared" si="5"/>
        <v>0</v>
      </c>
    </row>
    <row r="58">
      <c r="B58" s="64" t="s">
        <v>82</v>
      </c>
      <c r="C58" s="65" t="s">
        <v>29</v>
      </c>
      <c r="D58" s="65" t="s">
        <v>29</v>
      </c>
      <c r="E58" s="65" t="s">
        <v>29</v>
      </c>
      <c r="F58" s="65">
        <v>0.0</v>
      </c>
      <c r="G58" s="65">
        <v>1800.0</v>
      </c>
      <c r="H58" s="65">
        <v>0.0</v>
      </c>
      <c r="I58" s="65">
        <v>0.0</v>
      </c>
      <c r="J58" s="112">
        <v>1800.0</v>
      </c>
      <c r="K58" s="113">
        <v>1800.0</v>
      </c>
      <c r="L58" s="114">
        <v>1800.0</v>
      </c>
      <c r="M58" s="115">
        <v>1800.0</v>
      </c>
      <c r="N58" s="109"/>
      <c r="O58" s="110">
        <v>1800.0</v>
      </c>
      <c r="P58" s="55">
        <v>1800.0</v>
      </c>
      <c r="Q58" s="55"/>
      <c r="R58" s="56">
        <f t="shared" si="14"/>
        <v>0</v>
      </c>
      <c r="S58" s="10"/>
      <c r="T58" s="73">
        <f t="shared" ref="T58:T59" si="19">J58-G58</f>
        <v>0</v>
      </c>
      <c r="U58" s="74">
        <f t="shared" ref="U58:U59" si="20">T58/G58</f>
        <v>0</v>
      </c>
      <c r="Y58" s="76">
        <f t="shared" si="5"/>
        <v>0</v>
      </c>
    </row>
    <row r="59">
      <c r="A59" s="77"/>
      <c r="B59" s="64" t="s">
        <v>83</v>
      </c>
      <c r="C59" s="65">
        <v>15159.78</v>
      </c>
      <c r="D59" s="65">
        <v>26495.16</v>
      </c>
      <c r="E59" s="65">
        <v>32924.95</v>
      </c>
      <c r="F59" s="65">
        <v>35000.0</v>
      </c>
      <c r="G59" s="65">
        <v>40000.0</v>
      </c>
      <c r="H59" s="65">
        <v>24562.63</v>
      </c>
      <c r="I59" s="65">
        <v>15971.29</v>
      </c>
      <c r="J59" s="112">
        <v>40000.0</v>
      </c>
      <c r="K59" s="113">
        <v>40000.0</v>
      </c>
      <c r="L59" s="114">
        <v>40000.0</v>
      </c>
      <c r="M59" s="115">
        <v>40000.0</v>
      </c>
      <c r="N59" s="109"/>
      <c r="O59" s="110">
        <v>40000.0</v>
      </c>
      <c r="P59" s="55">
        <v>40000.0</v>
      </c>
      <c r="Q59" s="55"/>
      <c r="R59" s="56">
        <f t="shared" si="14"/>
        <v>0</v>
      </c>
      <c r="S59" s="10"/>
      <c r="T59" s="73">
        <f t="shared" si="19"/>
        <v>0</v>
      </c>
      <c r="U59" s="74">
        <f t="shared" si="20"/>
        <v>0</v>
      </c>
      <c r="Y59" s="76">
        <f t="shared" si="5"/>
        <v>0</v>
      </c>
    </row>
    <row r="60">
      <c r="A60" s="57" t="s">
        <v>84</v>
      </c>
      <c r="B60" s="58"/>
      <c r="C60" s="79"/>
      <c r="D60" s="79"/>
      <c r="E60" s="79"/>
      <c r="F60" s="79"/>
      <c r="G60" s="79"/>
      <c r="H60" s="79"/>
      <c r="I60" s="79"/>
      <c r="J60" s="80"/>
      <c r="K60" s="61"/>
      <c r="L60" s="61"/>
      <c r="M60" s="61"/>
      <c r="N60" s="62"/>
      <c r="O60" s="95">
        <f>SUM(O61:O62)</f>
        <v>10256.65</v>
      </c>
      <c r="P60" s="83"/>
      <c r="Q60" s="83"/>
      <c r="R60" s="56">
        <f t="shared" si="14"/>
        <v>0</v>
      </c>
      <c r="S60" s="10"/>
      <c r="T60" s="73"/>
      <c r="U60" s="84"/>
      <c r="Y60" s="76">
        <f t="shared" si="5"/>
        <v>0</v>
      </c>
    </row>
    <row r="61">
      <c r="B61" s="64" t="s">
        <v>85</v>
      </c>
      <c r="C61" s="65" t="s">
        <v>29</v>
      </c>
      <c r="D61" s="65">
        <v>2260.88</v>
      </c>
      <c r="E61" s="65">
        <v>3417.36</v>
      </c>
      <c r="F61" s="65">
        <v>7340.0</v>
      </c>
      <c r="G61" s="65">
        <v>2875.0</v>
      </c>
      <c r="H61" s="65">
        <v>2311.94</v>
      </c>
      <c r="I61" s="65">
        <v>309.84</v>
      </c>
      <c r="J61" s="112">
        <v>3075.0</v>
      </c>
      <c r="K61" s="113">
        <v>3075.0</v>
      </c>
      <c r="L61" s="114">
        <v>3075.0</v>
      </c>
      <c r="M61" s="115">
        <v>3075.0</v>
      </c>
      <c r="N61" s="109"/>
      <c r="O61" s="110">
        <v>8385.0</v>
      </c>
      <c r="P61" s="55">
        <v>3075.0</v>
      </c>
      <c r="Q61" s="55"/>
      <c r="R61" s="56">
        <f t="shared" si="14"/>
        <v>0</v>
      </c>
      <c r="S61" s="10"/>
      <c r="T61" s="73">
        <f t="shared" ref="T61:T62" si="21">J61-G61</f>
        <v>200</v>
      </c>
      <c r="U61" s="74">
        <f t="shared" ref="U61:U62" si="22">T61/G61</f>
        <v>0.06956521739</v>
      </c>
      <c r="Y61" s="76">
        <f t="shared" si="5"/>
        <v>0</v>
      </c>
    </row>
    <row r="62">
      <c r="A62" s="77"/>
      <c r="B62" s="64" t="s">
        <v>86</v>
      </c>
      <c r="C62" s="65" t="s">
        <v>29</v>
      </c>
      <c r="D62" s="65">
        <v>2020.02</v>
      </c>
      <c r="E62" s="65">
        <v>3042.32</v>
      </c>
      <c r="F62" s="65">
        <v>4227.0</v>
      </c>
      <c r="G62" s="65">
        <v>1206.0</v>
      </c>
      <c r="H62" s="65">
        <v>1020.21</v>
      </c>
      <c r="I62" s="65">
        <v>145.04</v>
      </c>
      <c r="J62" s="112">
        <v>1826.0</v>
      </c>
      <c r="K62" s="113">
        <v>1826.0</v>
      </c>
      <c r="L62" s="114">
        <v>1826.0</v>
      </c>
      <c r="M62" s="115">
        <v>1826.0</v>
      </c>
      <c r="N62" s="109"/>
      <c r="O62" s="110">
        <f>K62*1.025</f>
        <v>1871.65</v>
      </c>
      <c r="P62" s="55">
        <v>1826.0</v>
      </c>
      <c r="Q62" s="55"/>
      <c r="R62" s="56">
        <f t="shared" si="14"/>
        <v>0</v>
      </c>
      <c r="S62" s="10"/>
      <c r="T62" s="73">
        <f t="shared" si="21"/>
        <v>620</v>
      </c>
      <c r="U62" s="74">
        <f t="shared" si="22"/>
        <v>0.5140961857</v>
      </c>
      <c r="Y62" s="76">
        <f t="shared" si="5"/>
        <v>0</v>
      </c>
    </row>
    <row r="63">
      <c r="A63" s="77"/>
      <c r="B63" s="64" t="s">
        <v>87</v>
      </c>
      <c r="C63" s="65" t="s">
        <v>29</v>
      </c>
      <c r="D63" s="65" t="s">
        <v>29</v>
      </c>
      <c r="E63" s="65">
        <v>14355.0</v>
      </c>
      <c r="F63" s="65">
        <v>17250.0</v>
      </c>
      <c r="G63" s="65" t="s">
        <v>29</v>
      </c>
      <c r="H63" s="65">
        <v>0.0</v>
      </c>
      <c r="I63" s="65">
        <v>0.0</v>
      </c>
      <c r="J63" s="112" t="s">
        <v>29</v>
      </c>
      <c r="K63" s="113" t="s">
        <v>29</v>
      </c>
      <c r="L63" s="114" t="s">
        <v>29</v>
      </c>
      <c r="M63" s="115" t="s">
        <v>29</v>
      </c>
      <c r="N63" s="109"/>
      <c r="O63" s="110"/>
      <c r="P63" s="128" t="s">
        <v>29</v>
      </c>
      <c r="Q63" s="128"/>
      <c r="R63" s="56" t="str">
        <f t="shared" si="14"/>
        <v>#VALUE!</v>
      </c>
      <c r="S63" s="10"/>
      <c r="T63" s="73"/>
      <c r="U63" s="74"/>
      <c r="Y63" s="117" t="str">
        <f t="shared" si="5"/>
        <v>#VALUE!</v>
      </c>
    </row>
    <row r="64">
      <c r="A64" s="77"/>
      <c r="B64" s="64" t="s">
        <v>88</v>
      </c>
      <c r="C64" s="65">
        <v>0.0</v>
      </c>
      <c r="D64" s="65">
        <v>0.0</v>
      </c>
      <c r="E64" s="65">
        <v>0.0</v>
      </c>
      <c r="F64" s="65">
        <v>0.0</v>
      </c>
      <c r="G64" s="65">
        <v>0.0</v>
      </c>
      <c r="H64" s="65">
        <v>0.0</v>
      </c>
      <c r="I64" s="65">
        <v>0.0</v>
      </c>
      <c r="J64" s="112">
        <v>5750.0</v>
      </c>
      <c r="K64" s="113">
        <v>5750.0</v>
      </c>
      <c r="L64" s="114">
        <v>5750.0</v>
      </c>
      <c r="M64" s="115">
        <v>5750.0</v>
      </c>
      <c r="N64" s="109"/>
      <c r="O64" s="110"/>
      <c r="P64" s="55">
        <v>5750.0</v>
      </c>
      <c r="Q64" s="55"/>
      <c r="R64" s="56">
        <f t="shared" si="14"/>
        <v>0</v>
      </c>
      <c r="S64" s="10"/>
      <c r="T64" s="73">
        <f>J64-G64</f>
        <v>5750</v>
      </c>
      <c r="U64" s="74" t="str">
        <f>T64/G64</f>
        <v>#DIV/0!</v>
      </c>
      <c r="Y64" s="76">
        <f t="shared" si="5"/>
        <v>0</v>
      </c>
    </row>
    <row r="65">
      <c r="A65" s="57" t="s">
        <v>89</v>
      </c>
      <c r="B65" s="58"/>
      <c r="C65" s="79"/>
      <c r="D65" s="79"/>
      <c r="E65" s="79"/>
      <c r="F65" s="79"/>
      <c r="G65" s="79"/>
      <c r="H65" s="79"/>
      <c r="I65" s="79"/>
      <c r="J65" s="80"/>
      <c r="K65" s="61"/>
      <c r="L65" s="61"/>
      <c r="M65" s="61"/>
      <c r="N65" s="62"/>
      <c r="O65" s="95">
        <f>SUM(O66:O73)</f>
        <v>45859.02</v>
      </c>
      <c r="P65" s="83"/>
      <c r="Q65" s="83"/>
      <c r="R65" s="56">
        <f t="shared" si="14"/>
        <v>0</v>
      </c>
      <c r="S65" s="10"/>
      <c r="T65" s="73"/>
      <c r="U65" s="84"/>
      <c r="Y65" s="76">
        <f t="shared" si="5"/>
        <v>0</v>
      </c>
    </row>
    <row r="66">
      <c r="B66" s="64" t="s">
        <v>90</v>
      </c>
      <c r="C66" s="65">
        <v>1492.0</v>
      </c>
      <c r="D66" s="65">
        <v>1427.65</v>
      </c>
      <c r="E66" s="65">
        <v>575.59</v>
      </c>
      <c r="F66" s="65">
        <v>600.0</v>
      </c>
      <c r="G66" s="65">
        <v>795.49</v>
      </c>
      <c r="H66" s="65">
        <v>420.95</v>
      </c>
      <c r="I66" s="66">
        <v>366.37</v>
      </c>
      <c r="J66" s="67">
        <v>500.0</v>
      </c>
      <c r="K66" s="68">
        <v>500.0</v>
      </c>
      <c r="L66" s="69">
        <v>500.0</v>
      </c>
      <c r="M66" s="70">
        <v>500.0</v>
      </c>
      <c r="N66" s="71"/>
      <c r="O66" s="129">
        <v>551.25</v>
      </c>
      <c r="P66" s="55">
        <v>500.0</v>
      </c>
      <c r="Q66" s="55"/>
      <c r="R66" s="56">
        <f t="shared" si="14"/>
        <v>0</v>
      </c>
      <c r="S66" s="10"/>
      <c r="T66" s="73">
        <f t="shared" ref="T66:T71" si="23">J66-G66</f>
        <v>-295.49</v>
      </c>
      <c r="U66" s="74">
        <f t="shared" ref="U66:U71" si="24">T66/G66</f>
        <v>-0.3714565865</v>
      </c>
      <c r="Y66" s="76">
        <f t="shared" si="5"/>
        <v>0</v>
      </c>
    </row>
    <row r="67">
      <c r="A67" s="77"/>
      <c r="B67" s="64" t="s">
        <v>91</v>
      </c>
      <c r="C67" s="65" t="s">
        <v>29</v>
      </c>
      <c r="D67" s="65" t="s">
        <v>29</v>
      </c>
      <c r="E67" s="65" t="s">
        <v>29</v>
      </c>
      <c r="F67" s="65">
        <v>11000.0</v>
      </c>
      <c r="G67" s="126">
        <v>8103.65</v>
      </c>
      <c r="H67" s="126">
        <v>12326.24</v>
      </c>
      <c r="I67" s="92">
        <v>0.0</v>
      </c>
      <c r="J67" s="67">
        <v>27134.0</v>
      </c>
      <c r="K67" s="68">
        <v>27134.0</v>
      </c>
      <c r="L67" s="69">
        <v>27134.0</v>
      </c>
      <c r="M67" s="70">
        <v>27134.0</v>
      </c>
      <c r="N67" s="71"/>
      <c r="O67" s="129">
        <v>29915.24</v>
      </c>
      <c r="P67" s="55">
        <v>27134.0</v>
      </c>
      <c r="Q67" s="55"/>
      <c r="R67" s="56">
        <f t="shared" si="14"/>
        <v>0</v>
      </c>
      <c r="S67" s="10" t="s">
        <v>92</v>
      </c>
      <c r="T67" s="73">
        <f t="shared" si="23"/>
        <v>19030.35</v>
      </c>
      <c r="U67" s="74">
        <f t="shared" si="24"/>
        <v>2.348367711</v>
      </c>
      <c r="Y67" s="76">
        <f t="shared" si="5"/>
        <v>0</v>
      </c>
    </row>
    <row r="68">
      <c r="A68" s="77"/>
      <c r="B68" s="64" t="s">
        <v>93</v>
      </c>
      <c r="C68" s="65">
        <v>577.41</v>
      </c>
      <c r="D68" s="65">
        <v>2755.17</v>
      </c>
      <c r="E68" s="65">
        <v>314.48</v>
      </c>
      <c r="F68" s="65">
        <v>575.0</v>
      </c>
      <c r="G68" s="65">
        <v>1260.4</v>
      </c>
      <c r="H68" s="65">
        <v>2224.04</v>
      </c>
      <c r="I68" s="66">
        <v>0.0</v>
      </c>
      <c r="J68" s="67">
        <v>5391.0</v>
      </c>
      <c r="K68" s="68">
        <v>5391.0</v>
      </c>
      <c r="L68" s="69">
        <v>5391.0</v>
      </c>
      <c r="M68" s="70">
        <v>5391.0</v>
      </c>
      <c r="N68" s="71"/>
      <c r="O68" s="129">
        <v>5943.58</v>
      </c>
      <c r="P68" s="55">
        <v>5391.0</v>
      </c>
      <c r="Q68" s="55"/>
      <c r="R68" s="56">
        <f t="shared" si="14"/>
        <v>0</v>
      </c>
      <c r="S68" s="10"/>
      <c r="T68" s="73">
        <f t="shared" si="23"/>
        <v>4130.6</v>
      </c>
      <c r="U68" s="74">
        <f t="shared" si="24"/>
        <v>3.277213583</v>
      </c>
      <c r="Y68" s="76">
        <f t="shared" si="5"/>
        <v>0</v>
      </c>
    </row>
    <row r="69">
      <c r="A69" s="77"/>
      <c r="B69" s="64" t="s">
        <v>94</v>
      </c>
      <c r="C69" s="65">
        <v>1146.66</v>
      </c>
      <c r="D69" s="65">
        <v>1263.24</v>
      </c>
      <c r="E69" s="65" t="s">
        <v>29</v>
      </c>
      <c r="F69" s="65">
        <v>500.0</v>
      </c>
      <c r="G69" s="65">
        <v>109.25</v>
      </c>
      <c r="H69" s="65">
        <v>0.0</v>
      </c>
      <c r="I69" s="66">
        <v>0.0</v>
      </c>
      <c r="J69" s="67">
        <v>2400.0</v>
      </c>
      <c r="K69" s="68">
        <v>2400.0</v>
      </c>
      <c r="L69" s="69">
        <v>2400.0</v>
      </c>
      <c r="M69" s="70">
        <v>2400.0</v>
      </c>
      <c r="N69" s="71"/>
      <c r="O69" s="129">
        <v>2646.0</v>
      </c>
      <c r="P69" s="55">
        <v>2400.0</v>
      </c>
      <c r="Q69" s="55"/>
      <c r="R69" s="56">
        <f t="shared" si="14"/>
        <v>0</v>
      </c>
      <c r="S69" s="10"/>
      <c r="T69" s="73">
        <f t="shared" si="23"/>
        <v>2290.75</v>
      </c>
      <c r="U69" s="74">
        <f t="shared" si="24"/>
        <v>20.96796339</v>
      </c>
      <c r="Y69" s="76">
        <f t="shared" si="5"/>
        <v>0</v>
      </c>
    </row>
    <row r="70">
      <c r="A70" s="77"/>
      <c r="B70" s="64" t="s">
        <v>95</v>
      </c>
      <c r="C70" s="65">
        <v>0.0</v>
      </c>
      <c r="D70" s="65">
        <v>0.0</v>
      </c>
      <c r="E70" s="65">
        <v>0.0</v>
      </c>
      <c r="F70" s="65"/>
      <c r="G70" s="65">
        <v>69.0</v>
      </c>
      <c r="H70" s="65">
        <v>0.0</v>
      </c>
      <c r="I70" s="66">
        <v>0.0</v>
      </c>
      <c r="J70" s="67">
        <v>70.0</v>
      </c>
      <c r="K70" s="68">
        <v>70.0</v>
      </c>
      <c r="L70" s="69">
        <v>70.0</v>
      </c>
      <c r="M70" s="70">
        <v>70.0</v>
      </c>
      <c r="N70" s="71"/>
      <c r="O70" s="129">
        <v>77.7</v>
      </c>
      <c r="P70" s="55">
        <v>70.0</v>
      </c>
      <c r="Q70" s="55"/>
      <c r="R70" s="56">
        <f t="shared" si="14"/>
        <v>0</v>
      </c>
      <c r="S70" s="10"/>
      <c r="T70" s="73">
        <f t="shared" si="23"/>
        <v>1</v>
      </c>
      <c r="U70" s="74">
        <f t="shared" si="24"/>
        <v>0.01449275362</v>
      </c>
      <c r="Y70" s="76">
        <f t="shared" si="5"/>
        <v>0</v>
      </c>
    </row>
    <row r="71">
      <c r="A71" s="77"/>
      <c r="B71" s="64" t="s">
        <v>96</v>
      </c>
      <c r="C71" s="65">
        <v>862.05</v>
      </c>
      <c r="D71" s="65">
        <v>848.24</v>
      </c>
      <c r="E71" s="65">
        <v>529.02</v>
      </c>
      <c r="F71" s="65">
        <v>600.0</v>
      </c>
      <c r="G71" s="65">
        <v>287.81</v>
      </c>
      <c r="H71" s="65">
        <v>138.78</v>
      </c>
      <c r="I71" s="66">
        <v>80.58</v>
      </c>
      <c r="J71" s="67">
        <v>1000.0</v>
      </c>
      <c r="K71" s="68">
        <v>1000.0</v>
      </c>
      <c r="L71" s="69">
        <v>1000.0</v>
      </c>
      <c r="M71" s="70">
        <v>1000.0</v>
      </c>
      <c r="N71" s="71"/>
      <c r="O71" s="129">
        <v>4740.75</v>
      </c>
      <c r="P71" s="55">
        <v>1000.0</v>
      </c>
      <c r="Q71" s="55"/>
      <c r="R71" s="56">
        <f t="shared" si="14"/>
        <v>0</v>
      </c>
      <c r="S71" s="10"/>
      <c r="T71" s="73">
        <f t="shared" si="23"/>
        <v>712.19</v>
      </c>
      <c r="U71" s="74">
        <f t="shared" si="24"/>
        <v>2.474514437</v>
      </c>
      <c r="Y71" s="76">
        <f t="shared" si="5"/>
        <v>0</v>
      </c>
    </row>
    <row r="72">
      <c r="A72" s="77"/>
      <c r="B72" s="64" t="s">
        <v>97</v>
      </c>
      <c r="C72" s="65">
        <v>498.71</v>
      </c>
      <c r="D72" s="65" t="s">
        <v>29</v>
      </c>
      <c r="E72" s="65" t="s">
        <v>29</v>
      </c>
      <c r="F72" s="65">
        <v>0.0</v>
      </c>
      <c r="G72" s="65" t="s">
        <v>29</v>
      </c>
      <c r="H72" s="65">
        <v>0.0</v>
      </c>
      <c r="I72" s="65">
        <v>0.0</v>
      </c>
      <c r="J72" s="112" t="s">
        <v>29</v>
      </c>
      <c r="K72" s="113" t="s">
        <v>29</v>
      </c>
      <c r="L72" s="114" t="s">
        <v>29</v>
      </c>
      <c r="M72" s="115" t="s">
        <v>29</v>
      </c>
      <c r="N72" s="130"/>
      <c r="O72" s="129"/>
      <c r="P72" s="128" t="s">
        <v>29</v>
      </c>
      <c r="Q72" s="128"/>
      <c r="R72" s="56" t="str">
        <f t="shared" si="14"/>
        <v>#VALUE!</v>
      </c>
      <c r="S72" s="10"/>
      <c r="T72" s="73"/>
      <c r="U72" s="74"/>
      <c r="Y72" s="117" t="str">
        <f t="shared" si="5"/>
        <v>#VALUE!</v>
      </c>
    </row>
    <row r="73">
      <c r="A73" s="77"/>
      <c r="B73" s="64" t="s">
        <v>98</v>
      </c>
      <c r="C73" s="65">
        <v>1294.48</v>
      </c>
      <c r="D73" s="65">
        <v>1843.26</v>
      </c>
      <c r="E73" s="65" t="s">
        <v>29</v>
      </c>
      <c r="F73" s="65">
        <v>1869.0</v>
      </c>
      <c r="G73" s="65">
        <v>1530.65</v>
      </c>
      <c r="H73" s="65">
        <v>791.06</v>
      </c>
      <c r="I73" s="66"/>
      <c r="J73" s="67">
        <v>1800.0</v>
      </c>
      <c r="K73" s="68">
        <v>1800.0</v>
      </c>
      <c r="L73" s="69">
        <v>1800.0</v>
      </c>
      <c r="M73" s="70">
        <v>1800.0</v>
      </c>
      <c r="N73" s="71"/>
      <c r="O73" s="129">
        <v>1984.5</v>
      </c>
      <c r="P73" s="55">
        <v>1800.0</v>
      </c>
      <c r="Q73" s="55"/>
      <c r="R73" s="56">
        <f t="shared" si="14"/>
        <v>0</v>
      </c>
      <c r="S73" s="10"/>
      <c r="T73" s="73">
        <f>J73-G73</f>
        <v>269.35</v>
      </c>
      <c r="U73" s="74">
        <f>T73/G73</f>
        <v>0.1759709927</v>
      </c>
      <c r="Y73" s="76">
        <f t="shared" si="5"/>
        <v>0</v>
      </c>
    </row>
    <row r="74">
      <c r="A74" s="57" t="s">
        <v>99</v>
      </c>
      <c r="B74" s="58"/>
      <c r="C74" s="79"/>
      <c r="D74" s="79"/>
      <c r="E74" s="79"/>
      <c r="F74" s="79"/>
      <c r="G74" s="79"/>
      <c r="H74" s="79"/>
      <c r="I74" s="79"/>
      <c r="J74" s="80"/>
      <c r="K74" s="61"/>
      <c r="L74" s="61"/>
      <c r="M74" s="61"/>
      <c r="N74" s="62"/>
      <c r="O74" s="95">
        <f>SUM(O75:O85)</f>
        <v>25400.44</v>
      </c>
      <c r="P74" s="83"/>
      <c r="Q74" s="83"/>
      <c r="R74" s="56">
        <f t="shared" si="14"/>
        <v>0</v>
      </c>
      <c r="S74" s="10"/>
      <c r="T74" s="73"/>
      <c r="U74" s="84"/>
      <c r="Y74" s="76">
        <f t="shared" si="5"/>
        <v>0</v>
      </c>
    </row>
    <row r="75">
      <c r="B75" s="64" t="s">
        <v>100</v>
      </c>
      <c r="C75" s="65" t="s">
        <v>29</v>
      </c>
      <c r="D75" s="65" t="s">
        <v>29</v>
      </c>
      <c r="E75" s="65" t="s">
        <v>29</v>
      </c>
      <c r="F75" s="65">
        <v>12000.0</v>
      </c>
      <c r="G75" s="126">
        <v>11341.0</v>
      </c>
      <c r="H75" s="126">
        <v>9067.58</v>
      </c>
      <c r="I75" s="126">
        <v>175.43</v>
      </c>
      <c r="J75" s="112">
        <v>15000.0</v>
      </c>
      <c r="K75" s="113">
        <v>15000.0</v>
      </c>
      <c r="L75" s="114">
        <v>15000.0</v>
      </c>
      <c r="M75" s="115">
        <v>15000.0</v>
      </c>
      <c r="N75" s="109"/>
      <c r="O75" s="110">
        <v>16223.0</v>
      </c>
      <c r="P75" s="55">
        <v>15000.0</v>
      </c>
      <c r="Q75" s="55"/>
      <c r="R75" s="56">
        <f t="shared" si="14"/>
        <v>0</v>
      </c>
      <c r="S75" s="10" t="s">
        <v>101</v>
      </c>
      <c r="T75" s="73">
        <f t="shared" ref="T75:T79" si="25">J75-G75</f>
        <v>3659</v>
      </c>
      <c r="U75" s="74">
        <f t="shared" ref="U75:U79" si="26">T75/G75</f>
        <v>0.3226346883</v>
      </c>
      <c r="Y75" s="76">
        <f t="shared" si="5"/>
        <v>0</v>
      </c>
    </row>
    <row r="76">
      <c r="A76" s="77"/>
      <c r="B76" s="64" t="s">
        <v>102</v>
      </c>
      <c r="C76" s="65">
        <v>2175.21</v>
      </c>
      <c r="D76" s="65" t="s">
        <v>29</v>
      </c>
      <c r="E76" s="65" t="s">
        <v>29</v>
      </c>
      <c r="F76" s="65"/>
      <c r="G76" s="65">
        <v>609.0</v>
      </c>
      <c r="H76" s="65">
        <v>549.63</v>
      </c>
      <c r="I76" s="65">
        <v>0.0</v>
      </c>
      <c r="J76" s="112">
        <v>682.0</v>
      </c>
      <c r="K76" s="113">
        <v>682.0</v>
      </c>
      <c r="L76" s="114">
        <v>682.0</v>
      </c>
      <c r="M76" s="115">
        <v>682.0</v>
      </c>
      <c r="N76" s="109"/>
      <c r="O76" s="110">
        <f t="shared" ref="O76:O79" si="27">K76*1.12</f>
        <v>763.84</v>
      </c>
      <c r="P76" s="55">
        <v>682.0</v>
      </c>
      <c r="Q76" s="55"/>
      <c r="R76" s="56">
        <f t="shared" si="14"/>
        <v>0</v>
      </c>
      <c r="S76" s="10"/>
      <c r="T76" s="73">
        <f t="shared" si="25"/>
        <v>73</v>
      </c>
      <c r="U76" s="74">
        <f t="shared" si="26"/>
        <v>0.1198686371</v>
      </c>
      <c r="Y76" s="76">
        <f t="shared" si="5"/>
        <v>0</v>
      </c>
    </row>
    <row r="77">
      <c r="A77" s="77"/>
      <c r="B77" s="64" t="s">
        <v>103</v>
      </c>
      <c r="C77" s="65">
        <v>414.88</v>
      </c>
      <c r="D77" s="65" t="s">
        <v>29</v>
      </c>
      <c r="E77" s="65">
        <v>3017.5</v>
      </c>
      <c r="F77" s="65">
        <v>13404.0</v>
      </c>
      <c r="G77" s="65">
        <v>44.0</v>
      </c>
      <c r="H77" s="65">
        <v>26.64</v>
      </c>
      <c r="I77" s="65">
        <v>0.0</v>
      </c>
      <c r="J77" s="112">
        <v>49.0</v>
      </c>
      <c r="K77" s="113">
        <v>49.0</v>
      </c>
      <c r="L77" s="114">
        <v>49.0</v>
      </c>
      <c r="M77" s="115">
        <v>49.0</v>
      </c>
      <c r="N77" s="109"/>
      <c r="O77" s="110">
        <f t="shared" si="27"/>
        <v>54.88</v>
      </c>
      <c r="P77" s="55">
        <v>49.0</v>
      </c>
      <c r="Q77" s="55"/>
      <c r="R77" s="56">
        <f t="shared" si="14"/>
        <v>0</v>
      </c>
      <c r="S77" s="10"/>
      <c r="T77" s="73">
        <f t="shared" si="25"/>
        <v>5</v>
      </c>
      <c r="U77" s="74">
        <f t="shared" si="26"/>
        <v>0.1136363636</v>
      </c>
      <c r="Y77" s="76">
        <f t="shared" si="5"/>
        <v>0</v>
      </c>
    </row>
    <row r="78">
      <c r="A78" s="77"/>
      <c r="B78" s="64" t="s">
        <v>104</v>
      </c>
      <c r="C78" s="65">
        <v>462.38</v>
      </c>
      <c r="D78" s="65">
        <v>211.34</v>
      </c>
      <c r="E78" s="65">
        <v>228.79</v>
      </c>
      <c r="F78" s="65">
        <v>339.0</v>
      </c>
      <c r="G78" s="65">
        <v>123.0</v>
      </c>
      <c r="H78" s="65">
        <v>106.98</v>
      </c>
      <c r="I78" s="65">
        <v>0.0</v>
      </c>
      <c r="J78" s="112">
        <v>138.0</v>
      </c>
      <c r="K78" s="113">
        <v>138.0</v>
      </c>
      <c r="L78" s="114">
        <v>138.0</v>
      </c>
      <c r="M78" s="115">
        <v>138.0</v>
      </c>
      <c r="N78" s="109"/>
      <c r="O78" s="110">
        <f t="shared" si="27"/>
        <v>154.56</v>
      </c>
      <c r="P78" s="55">
        <v>138.0</v>
      </c>
      <c r="Q78" s="55"/>
      <c r="R78" s="56">
        <f t="shared" si="14"/>
        <v>0</v>
      </c>
      <c r="S78" s="10"/>
      <c r="T78" s="73">
        <f t="shared" si="25"/>
        <v>15</v>
      </c>
      <c r="U78" s="74">
        <f t="shared" si="26"/>
        <v>0.1219512195</v>
      </c>
      <c r="Y78" s="76">
        <f t="shared" si="5"/>
        <v>0</v>
      </c>
    </row>
    <row r="79">
      <c r="A79" s="77"/>
      <c r="B79" s="64" t="s">
        <v>105</v>
      </c>
      <c r="C79" s="65">
        <v>829.55</v>
      </c>
      <c r="D79" s="65">
        <v>676.52</v>
      </c>
      <c r="E79" s="65" t="s">
        <v>29</v>
      </c>
      <c r="F79" s="65"/>
      <c r="G79" s="65">
        <v>1094.0</v>
      </c>
      <c r="H79" s="65">
        <v>399.47</v>
      </c>
      <c r="I79" s="65">
        <v>0.53</v>
      </c>
      <c r="J79" s="112">
        <v>1225.0</v>
      </c>
      <c r="K79" s="113">
        <v>1225.0</v>
      </c>
      <c r="L79" s="114">
        <v>1225.0</v>
      </c>
      <c r="M79" s="115">
        <v>1225.0</v>
      </c>
      <c r="N79" s="109"/>
      <c r="O79" s="110">
        <f t="shared" si="27"/>
        <v>1372</v>
      </c>
      <c r="P79" s="55">
        <v>1225.0</v>
      </c>
      <c r="Q79" s="55"/>
      <c r="R79" s="56">
        <f t="shared" si="14"/>
        <v>0</v>
      </c>
      <c r="S79" s="10"/>
      <c r="T79" s="73">
        <f t="shared" si="25"/>
        <v>131</v>
      </c>
      <c r="U79" s="74">
        <f t="shared" si="26"/>
        <v>0.1197440585</v>
      </c>
      <c r="Y79" s="76">
        <f t="shared" si="5"/>
        <v>0</v>
      </c>
    </row>
    <row r="80">
      <c r="A80" s="77"/>
      <c r="B80" s="64" t="s">
        <v>106</v>
      </c>
      <c r="C80" s="65">
        <v>262.0</v>
      </c>
      <c r="D80" s="65">
        <v>59.9</v>
      </c>
      <c r="E80" s="65" t="s">
        <v>29</v>
      </c>
      <c r="F80" s="65">
        <v>65.0</v>
      </c>
      <c r="G80" s="65"/>
      <c r="H80" s="65"/>
      <c r="I80" s="65"/>
      <c r="J80" s="112"/>
      <c r="K80" s="102"/>
      <c r="L80" s="103"/>
      <c r="M80" s="104"/>
      <c r="N80" s="131"/>
      <c r="O80" s="110"/>
      <c r="P80" s="83"/>
      <c r="Q80" s="83"/>
      <c r="R80" s="56">
        <f t="shared" si="14"/>
        <v>0</v>
      </c>
      <c r="S80" s="10"/>
      <c r="T80" s="73"/>
      <c r="U80" s="74"/>
      <c r="Y80" s="76">
        <f t="shared" si="5"/>
        <v>0</v>
      </c>
    </row>
    <row r="81">
      <c r="A81" s="77"/>
      <c r="B81" s="64" t="s">
        <v>107</v>
      </c>
      <c r="C81" s="65">
        <v>360.0</v>
      </c>
      <c r="D81" s="65">
        <v>1543.7</v>
      </c>
      <c r="E81" s="65" t="s">
        <v>29</v>
      </c>
      <c r="F81" s="65">
        <v>1439.0</v>
      </c>
      <c r="G81" s="65">
        <v>2080.0</v>
      </c>
      <c r="H81" s="65">
        <v>0.0</v>
      </c>
      <c r="I81" s="65">
        <v>0.0</v>
      </c>
      <c r="J81" s="112">
        <v>2330.0</v>
      </c>
      <c r="K81" s="113">
        <v>2330.0</v>
      </c>
      <c r="L81" s="114">
        <v>2330.0</v>
      </c>
      <c r="M81" s="115">
        <v>2330.0</v>
      </c>
      <c r="N81" s="109"/>
      <c r="O81" s="110">
        <f>K81*1.12</f>
        <v>2609.6</v>
      </c>
      <c r="P81" s="55">
        <v>2330.0</v>
      </c>
      <c r="Q81" s="55"/>
      <c r="R81" s="56">
        <f t="shared" si="14"/>
        <v>0</v>
      </c>
      <c r="S81" s="10"/>
      <c r="T81" s="73">
        <f>J81-G81</f>
        <v>250</v>
      </c>
      <c r="U81" s="74">
        <f>T81/G81</f>
        <v>0.1201923077</v>
      </c>
      <c r="Y81" s="76">
        <f t="shared" si="5"/>
        <v>0</v>
      </c>
    </row>
    <row r="82">
      <c r="A82" s="77"/>
      <c r="B82" s="64" t="s">
        <v>97</v>
      </c>
      <c r="C82" s="65">
        <v>1667.0</v>
      </c>
      <c r="D82" s="65">
        <v>4083.76</v>
      </c>
      <c r="E82" s="65" t="s">
        <v>29</v>
      </c>
      <c r="F82" s="65">
        <v>4600.0</v>
      </c>
      <c r="G82" s="65"/>
      <c r="H82" s="65"/>
      <c r="I82" s="65"/>
      <c r="J82" s="112"/>
      <c r="K82" s="102"/>
      <c r="L82" s="103"/>
      <c r="M82" s="104"/>
      <c r="N82" s="131"/>
      <c r="O82" s="110"/>
      <c r="P82" s="83"/>
      <c r="Q82" s="83"/>
      <c r="R82" s="56">
        <f t="shared" si="14"/>
        <v>0</v>
      </c>
      <c r="S82" s="10"/>
      <c r="T82" s="73"/>
      <c r="U82" s="74"/>
      <c r="Y82" s="76">
        <f t="shared" si="5"/>
        <v>0</v>
      </c>
    </row>
    <row r="83">
      <c r="A83" s="77"/>
      <c r="B83" s="64" t="s">
        <v>108</v>
      </c>
      <c r="C83" s="65">
        <v>4979.0</v>
      </c>
      <c r="D83" s="65">
        <v>4231.42</v>
      </c>
      <c r="E83" s="65" t="s">
        <v>29</v>
      </c>
      <c r="F83" s="65">
        <v>873.0</v>
      </c>
      <c r="G83" s="65">
        <v>1150.0</v>
      </c>
      <c r="H83" s="65">
        <v>962.49</v>
      </c>
      <c r="I83" s="65">
        <v>0.0</v>
      </c>
      <c r="J83" s="112">
        <v>1288.0</v>
      </c>
      <c r="K83" s="113">
        <v>1288.0</v>
      </c>
      <c r="L83" s="114">
        <v>1288.0</v>
      </c>
      <c r="M83" s="115">
        <v>1288.0</v>
      </c>
      <c r="N83" s="109"/>
      <c r="O83" s="110">
        <f>K83*1.12</f>
        <v>1442.56</v>
      </c>
      <c r="P83" s="55">
        <v>1288.0</v>
      </c>
      <c r="Q83" s="55"/>
      <c r="R83" s="56">
        <f t="shared" si="14"/>
        <v>0</v>
      </c>
      <c r="S83" s="10"/>
      <c r="T83" s="73">
        <f t="shared" ref="T83:T85" si="28">J83-G83</f>
        <v>138</v>
      </c>
      <c r="U83" s="74">
        <f t="shared" ref="U83:U85" si="29">T83/G83</f>
        <v>0.12</v>
      </c>
      <c r="Y83" s="76">
        <f t="shared" si="5"/>
        <v>0</v>
      </c>
    </row>
    <row r="84">
      <c r="A84" s="77"/>
      <c r="B84" s="64" t="s">
        <v>109</v>
      </c>
      <c r="C84" s="65">
        <v>2965.24</v>
      </c>
      <c r="D84" s="65">
        <v>792.12</v>
      </c>
      <c r="E84" s="65">
        <v>386.04</v>
      </c>
      <c r="F84" s="65">
        <v>614.0</v>
      </c>
      <c r="G84" s="65">
        <v>1492.0</v>
      </c>
      <c r="H84" s="65">
        <v>1310.96</v>
      </c>
      <c r="I84" s="65">
        <v>0.0</v>
      </c>
      <c r="J84" s="112">
        <v>3317.0</v>
      </c>
      <c r="K84" s="113">
        <v>3317.0</v>
      </c>
      <c r="L84" s="114">
        <v>3317.0</v>
      </c>
      <c r="M84" s="115">
        <v>3317.0</v>
      </c>
      <c r="N84" s="109"/>
      <c r="O84" s="110">
        <v>1492.0</v>
      </c>
      <c r="P84" s="55">
        <v>3317.0</v>
      </c>
      <c r="Q84" s="55"/>
      <c r="R84" s="56">
        <f t="shared" si="14"/>
        <v>0</v>
      </c>
      <c r="S84" s="10"/>
      <c r="T84" s="73">
        <f t="shared" si="28"/>
        <v>1825</v>
      </c>
      <c r="U84" s="74">
        <f t="shared" si="29"/>
        <v>1.223190349</v>
      </c>
      <c r="Y84" s="76">
        <f t="shared" si="5"/>
        <v>0</v>
      </c>
    </row>
    <row r="85">
      <c r="A85" s="77"/>
      <c r="B85" s="64" t="s">
        <v>110</v>
      </c>
      <c r="C85" s="65"/>
      <c r="D85" s="65"/>
      <c r="E85" s="65"/>
      <c r="F85" s="65"/>
      <c r="G85" s="65"/>
      <c r="H85" s="65"/>
      <c r="I85" s="65"/>
      <c r="J85" s="112">
        <v>500.0</v>
      </c>
      <c r="K85" s="113">
        <v>500.0</v>
      </c>
      <c r="L85" s="114">
        <v>500.0</v>
      </c>
      <c r="M85" s="115">
        <v>500.0</v>
      </c>
      <c r="N85" s="109"/>
      <c r="O85" s="110">
        <v>1288.0</v>
      </c>
      <c r="P85" s="55">
        <v>500.0</v>
      </c>
      <c r="Q85" s="55"/>
      <c r="R85" s="56">
        <f t="shared" si="14"/>
        <v>0</v>
      </c>
      <c r="S85" s="10" t="s">
        <v>111</v>
      </c>
      <c r="T85" s="73">
        <f t="shared" si="28"/>
        <v>500</v>
      </c>
      <c r="U85" s="74" t="str">
        <f t="shared" si="29"/>
        <v>#DIV/0!</v>
      </c>
      <c r="Y85" s="76">
        <f t="shared" si="5"/>
        <v>0</v>
      </c>
    </row>
    <row r="86">
      <c r="A86" s="57" t="s">
        <v>112</v>
      </c>
      <c r="B86" s="58"/>
      <c r="C86" s="79"/>
      <c r="D86" s="79"/>
      <c r="E86" s="79"/>
      <c r="F86" s="79"/>
      <c r="G86" s="79"/>
      <c r="H86" s="79"/>
      <c r="I86" s="79"/>
      <c r="J86" s="80"/>
      <c r="K86" s="61"/>
      <c r="L86" s="61"/>
      <c r="M86" s="61"/>
      <c r="N86" s="62"/>
      <c r="O86" s="95">
        <f>SUM(O87:O97)</f>
        <v>25620</v>
      </c>
      <c r="P86" s="83"/>
      <c r="Q86" s="83"/>
      <c r="R86" s="56">
        <f t="shared" si="14"/>
        <v>0</v>
      </c>
      <c r="S86" s="10"/>
      <c r="T86" s="73"/>
      <c r="U86" s="84"/>
      <c r="Y86" s="76">
        <f t="shared" si="5"/>
        <v>0</v>
      </c>
    </row>
    <row r="87">
      <c r="B87" s="64" t="s">
        <v>113</v>
      </c>
      <c r="C87" s="65">
        <v>973.0</v>
      </c>
      <c r="D87" s="65" t="s">
        <v>29</v>
      </c>
      <c r="E87" s="126">
        <v>9711.25</v>
      </c>
      <c r="F87" s="126">
        <v>17435.0</v>
      </c>
      <c r="G87" s="126">
        <v>375.0</v>
      </c>
      <c r="H87" s="126">
        <v>296.35</v>
      </c>
      <c r="I87" s="126">
        <v>0.0</v>
      </c>
      <c r="J87" s="112">
        <v>420.0</v>
      </c>
      <c r="K87" s="113">
        <v>420.0</v>
      </c>
      <c r="L87" s="114">
        <v>420.0</v>
      </c>
      <c r="M87" s="115">
        <v>420.0</v>
      </c>
      <c r="N87" s="109"/>
      <c r="O87" s="110">
        <f t="shared" ref="O87:O95" si="30">K87*1.12</f>
        <v>470.4</v>
      </c>
      <c r="P87" s="55">
        <v>420.0</v>
      </c>
      <c r="Q87" s="55"/>
      <c r="R87" s="56">
        <f t="shared" si="14"/>
        <v>0</v>
      </c>
      <c r="S87" s="10" t="s">
        <v>114</v>
      </c>
      <c r="T87" s="73">
        <f t="shared" ref="T87:T95" si="31">J87-G87</f>
        <v>45</v>
      </c>
      <c r="U87" s="74">
        <f t="shared" ref="U87:U95" si="32">T87/G87</f>
        <v>0.12</v>
      </c>
      <c r="Y87" s="76">
        <f t="shared" si="5"/>
        <v>0</v>
      </c>
    </row>
    <row r="88">
      <c r="A88" s="77"/>
      <c r="B88" s="64" t="s">
        <v>115</v>
      </c>
      <c r="C88" s="65">
        <v>616.62</v>
      </c>
      <c r="D88" s="65">
        <v>1554.82</v>
      </c>
      <c r="E88" s="65">
        <v>684.36</v>
      </c>
      <c r="F88" s="65">
        <v>740.0</v>
      </c>
      <c r="G88" s="65">
        <v>962.0</v>
      </c>
      <c r="H88" s="65">
        <v>642.07</v>
      </c>
      <c r="I88" s="65">
        <v>193.93</v>
      </c>
      <c r="J88" s="112">
        <v>1077.0</v>
      </c>
      <c r="K88" s="113">
        <v>1077.0</v>
      </c>
      <c r="L88" s="114">
        <v>1077.0</v>
      </c>
      <c r="M88" s="115">
        <v>1077.0</v>
      </c>
      <c r="N88" s="109"/>
      <c r="O88" s="110">
        <f t="shared" si="30"/>
        <v>1206.24</v>
      </c>
      <c r="P88" s="55">
        <v>1077.0</v>
      </c>
      <c r="Q88" s="55"/>
      <c r="R88" s="56">
        <f t="shared" si="14"/>
        <v>0</v>
      </c>
      <c r="S88" s="10"/>
      <c r="T88" s="73">
        <f t="shared" si="31"/>
        <v>115</v>
      </c>
      <c r="U88" s="74">
        <f t="shared" si="32"/>
        <v>0.1195426195</v>
      </c>
      <c r="Y88" s="76">
        <f t="shared" si="5"/>
        <v>0</v>
      </c>
    </row>
    <row r="89">
      <c r="A89" s="77"/>
      <c r="B89" s="64" t="s">
        <v>116</v>
      </c>
      <c r="C89" s="65">
        <v>1066.68</v>
      </c>
      <c r="D89" s="65">
        <v>1575.93</v>
      </c>
      <c r="E89" s="65">
        <v>538.65</v>
      </c>
      <c r="F89" s="65">
        <v>1171.0</v>
      </c>
      <c r="G89" s="65">
        <v>1576.0</v>
      </c>
      <c r="H89" s="65">
        <v>1124.67</v>
      </c>
      <c r="I89" s="65">
        <v>177.07</v>
      </c>
      <c r="J89" s="112">
        <v>1765.0</v>
      </c>
      <c r="K89" s="113">
        <v>1765.0</v>
      </c>
      <c r="L89" s="114">
        <v>1765.0</v>
      </c>
      <c r="M89" s="115">
        <v>1765.0</v>
      </c>
      <c r="N89" s="109"/>
      <c r="O89" s="110">
        <f t="shared" si="30"/>
        <v>1976.8</v>
      </c>
      <c r="P89" s="55">
        <v>1765.0</v>
      </c>
      <c r="Q89" s="55"/>
      <c r="R89" s="56">
        <f t="shared" si="14"/>
        <v>0</v>
      </c>
      <c r="S89" s="10"/>
      <c r="T89" s="73">
        <f t="shared" si="31"/>
        <v>189</v>
      </c>
      <c r="U89" s="74">
        <f t="shared" si="32"/>
        <v>0.1199238579</v>
      </c>
      <c r="Y89" s="76">
        <f t="shared" si="5"/>
        <v>0</v>
      </c>
    </row>
    <row r="90">
      <c r="A90" s="77"/>
      <c r="B90" s="64" t="s">
        <v>117</v>
      </c>
      <c r="C90" s="65">
        <v>890.44</v>
      </c>
      <c r="D90" s="65">
        <v>1597.91</v>
      </c>
      <c r="E90" s="65">
        <v>3866.83</v>
      </c>
      <c r="F90" s="65">
        <v>3900.0</v>
      </c>
      <c r="G90" s="65">
        <v>6082.0</v>
      </c>
      <c r="H90" s="65">
        <v>4527.24</v>
      </c>
      <c r="I90" s="65">
        <v>38.62</v>
      </c>
      <c r="J90" s="112">
        <v>6812.0</v>
      </c>
      <c r="K90" s="113">
        <v>6812.0</v>
      </c>
      <c r="L90" s="114">
        <v>6812.0</v>
      </c>
      <c r="M90" s="115">
        <v>6812.0</v>
      </c>
      <c r="N90" s="109"/>
      <c r="O90" s="110">
        <f t="shared" si="30"/>
        <v>7629.44</v>
      </c>
      <c r="P90" s="55">
        <v>6812.0</v>
      </c>
      <c r="Q90" s="55"/>
      <c r="R90" s="56">
        <f t="shared" si="14"/>
        <v>0</v>
      </c>
      <c r="S90" s="10"/>
      <c r="T90" s="73">
        <f t="shared" si="31"/>
        <v>730</v>
      </c>
      <c r="U90" s="74">
        <f t="shared" si="32"/>
        <v>0.1200263071</v>
      </c>
      <c r="Y90" s="76">
        <f t="shared" si="5"/>
        <v>0</v>
      </c>
    </row>
    <row r="91">
      <c r="A91" s="77"/>
      <c r="B91" s="64" t="s">
        <v>118</v>
      </c>
      <c r="C91" s="65">
        <v>7554.65</v>
      </c>
      <c r="D91" s="65">
        <v>4476.87</v>
      </c>
      <c r="E91" s="65">
        <v>7604.89</v>
      </c>
      <c r="F91" s="65">
        <v>8060.0</v>
      </c>
      <c r="G91" s="65">
        <v>8000.0</v>
      </c>
      <c r="H91" s="65">
        <v>3654.57</v>
      </c>
      <c r="I91" s="65">
        <v>400.43</v>
      </c>
      <c r="J91" s="112">
        <v>8960.0</v>
      </c>
      <c r="K91" s="113">
        <v>8960.0</v>
      </c>
      <c r="L91" s="114">
        <v>8960.0</v>
      </c>
      <c r="M91" s="115">
        <v>8960.0</v>
      </c>
      <c r="N91" s="109"/>
      <c r="O91" s="110">
        <f t="shared" si="30"/>
        <v>10035.2</v>
      </c>
      <c r="P91" s="55">
        <v>8960.0</v>
      </c>
      <c r="Q91" s="55"/>
      <c r="R91" s="56">
        <f t="shared" si="14"/>
        <v>0</v>
      </c>
      <c r="S91" s="10"/>
      <c r="T91" s="73">
        <f t="shared" si="31"/>
        <v>960</v>
      </c>
      <c r="U91" s="74">
        <f t="shared" si="32"/>
        <v>0.12</v>
      </c>
      <c r="Y91" s="76">
        <f t="shared" si="5"/>
        <v>0</v>
      </c>
    </row>
    <row r="92">
      <c r="A92" s="77"/>
      <c r="B92" s="64" t="s">
        <v>119</v>
      </c>
      <c r="C92" s="65" t="s">
        <v>29</v>
      </c>
      <c r="D92" s="65" t="s">
        <v>29</v>
      </c>
      <c r="E92" s="65">
        <v>2684.38</v>
      </c>
      <c r="F92" s="65">
        <v>5000.0</v>
      </c>
      <c r="G92" s="65">
        <v>1000.0</v>
      </c>
      <c r="H92" s="65">
        <v>370.14</v>
      </c>
      <c r="I92" s="65">
        <v>629.86</v>
      </c>
      <c r="J92" s="112">
        <v>1120.0</v>
      </c>
      <c r="K92" s="113">
        <v>1120.0</v>
      </c>
      <c r="L92" s="114">
        <v>1120.0</v>
      </c>
      <c r="M92" s="115">
        <v>1120.0</v>
      </c>
      <c r="N92" s="109"/>
      <c r="O92" s="110">
        <f t="shared" si="30"/>
        <v>1254.4</v>
      </c>
      <c r="P92" s="55">
        <v>1120.0</v>
      </c>
      <c r="Q92" s="55"/>
      <c r="R92" s="56">
        <f t="shared" si="14"/>
        <v>0</v>
      </c>
      <c r="S92" s="10"/>
      <c r="T92" s="73">
        <f t="shared" si="31"/>
        <v>120</v>
      </c>
      <c r="U92" s="74">
        <f t="shared" si="32"/>
        <v>0.12</v>
      </c>
      <c r="Y92" s="76">
        <f t="shared" si="5"/>
        <v>0</v>
      </c>
    </row>
    <row r="93">
      <c r="A93" s="77"/>
      <c r="B93" s="64" t="s">
        <v>120</v>
      </c>
      <c r="C93" s="65">
        <v>359.8</v>
      </c>
      <c r="D93" s="65">
        <v>390.71</v>
      </c>
      <c r="E93" s="65">
        <v>387.55</v>
      </c>
      <c r="F93" s="65">
        <v>396.0</v>
      </c>
      <c r="G93" s="65">
        <v>397.0</v>
      </c>
      <c r="H93" s="65">
        <v>389.79</v>
      </c>
      <c r="I93" s="65">
        <v>0.0</v>
      </c>
      <c r="J93" s="112">
        <v>445.0</v>
      </c>
      <c r="K93" s="113">
        <v>445.0</v>
      </c>
      <c r="L93" s="114">
        <v>445.0</v>
      </c>
      <c r="M93" s="115">
        <v>445.0</v>
      </c>
      <c r="N93" s="109"/>
      <c r="O93" s="110">
        <f t="shared" si="30"/>
        <v>498.4</v>
      </c>
      <c r="P93" s="55">
        <v>445.0</v>
      </c>
      <c r="Q93" s="55"/>
      <c r="R93" s="56">
        <f t="shared" si="14"/>
        <v>0</v>
      </c>
      <c r="S93" s="10"/>
      <c r="T93" s="73">
        <f t="shared" si="31"/>
        <v>48</v>
      </c>
      <c r="U93" s="74">
        <f t="shared" si="32"/>
        <v>0.120906801</v>
      </c>
      <c r="Y93" s="76">
        <f t="shared" si="5"/>
        <v>0</v>
      </c>
    </row>
    <row r="94">
      <c r="A94" s="77"/>
      <c r="B94" s="64" t="s">
        <v>121</v>
      </c>
      <c r="C94" s="65">
        <v>1411.97</v>
      </c>
      <c r="D94" s="65">
        <v>1472.96</v>
      </c>
      <c r="E94" s="65">
        <v>1478.99</v>
      </c>
      <c r="F94" s="65">
        <v>1484.0</v>
      </c>
      <c r="G94" s="65">
        <v>1275.0</v>
      </c>
      <c r="H94" s="65">
        <v>1252.68</v>
      </c>
      <c r="I94" s="65">
        <v>0.32</v>
      </c>
      <c r="J94" s="112">
        <v>1428.0</v>
      </c>
      <c r="K94" s="113">
        <v>1428.0</v>
      </c>
      <c r="L94" s="114">
        <v>1428.0</v>
      </c>
      <c r="M94" s="115">
        <v>1428.0</v>
      </c>
      <c r="N94" s="109"/>
      <c r="O94" s="110">
        <f t="shared" si="30"/>
        <v>1599.36</v>
      </c>
      <c r="P94" s="55">
        <v>1428.0</v>
      </c>
      <c r="Q94" s="55"/>
      <c r="R94" s="56">
        <f t="shared" si="14"/>
        <v>0</v>
      </c>
      <c r="S94" s="10"/>
      <c r="T94" s="73">
        <f t="shared" si="31"/>
        <v>153</v>
      </c>
      <c r="U94" s="74">
        <f t="shared" si="32"/>
        <v>0.12</v>
      </c>
      <c r="Y94" s="76">
        <f t="shared" si="5"/>
        <v>0</v>
      </c>
    </row>
    <row r="95">
      <c r="A95" s="77"/>
      <c r="B95" s="64" t="s">
        <v>122</v>
      </c>
      <c r="C95" s="65">
        <v>196.46</v>
      </c>
      <c r="D95" s="65">
        <v>287.62</v>
      </c>
      <c r="E95" s="65">
        <v>379.34</v>
      </c>
      <c r="F95" s="65">
        <v>400.0</v>
      </c>
      <c r="G95" s="65">
        <v>354.0</v>
      </c>
      <c r="H95" s="65">
        <v>351.61</v>
      </c>
      <c r="I95" s="65">
        <v>0.0</v>
      </c>
      <c r="J95" s="112">
        <v>396.0</v>
      </c>
      <c r="K95" s="113">
        <v>396.0</v>
      </c>
      <c r="L95" s="114">
        <v>396.0</v>
      </c>
      <c r="M95" s="115">
        <v>396.0</v>
      </c>
      <c r="N95" s="109"/>
      <c r="O95" s="110">
        <f t="shared" si="30"/>
        <v>443.52</v>
      </c>
      <c r="P95" s="55">
        <v>396.0</v>
      </c>
      <c r="Q95" s="55"/>
      <c r="R95" s="56">
        <f t="shared" si="14"/>
        <v>0</v>
      </c>
      <c r="S95" s="10"/>
      <c r="T95" s="73">
        <f t="shared" si="31"/>
        <v>42</v>
      </c>
      <c r="U95" s="74">
        <f t="shared" si="32"/>
        <v>0.1186440678</v>
      </c>
      <c r="Y95" s="76">
        <f t="shared" si="5"/>
        <v>0</v>
      </c>
    </row>
    <row r="96">
      <c r="A96" s="77"/>
      <c r="B96" s="64" t="s">
        <v>97</v>
      </c>
      <c r="C96" s="65">
        <v>1994.42</v>
      </c>
      <c r="D96" s="65">
        <v>1999.14</v>
      </c>
      <c r="E96" s="65">
        <v>2997.5</v>
      </c>
      <c r="F96" s="65">
        <v>3000.0</v>
      </c>
      <c r="G96" s="65" t="s">
        <v>29</v>
      </c>
      <c r="H96" s="65"/>
      <c r="I96" s="65"/>
      <c r="J96" s="112" t="s">
        <v>29</v>
      </c>
      <c r="K96" s="113" t="s">
        <v>29</v>
      </c>
      <c r="L96" s="114" t="s">
        <v>29</v>
      </c>
      <c r="M96" s="115" t="s">
        <v>29</v>
      </c>
      <c r="N96" s="109"/>
      <c r="O96" s="110"/>
      <c r="P96" s="128" t="s">
        <v>29</v>
      </c>
      <c r="Q96" s="128"/>
      <c r="R96" s="56" t="str">
        <f t="shared" si="14"/>
        <v>#VALUE!</v>
      </c>
      <c r="S96" s="10"/>
      <c r="T96" s="73"/>
      <c r="U96" s="84"/>
      <c r="Y96" s="117" t="str">
        <f t="shared" si="5"/>
        <v>#VALUE!</v>
      </c>
    </row>
    <row r="97">
      <c r="A97" s="77"/>
      <c r="B97" s="64" t="s">
        <v>123</v>
      </c>
      <c r="C97" s="65">
        <v>2371.15</v>
      </c>
      <c r="D97" s="65">
        <v>2229.24</v>
      </c>
      <c r="E97" s="65">
        <v>2168.25</v>
      </c>
      <c r="F97" s="65">
        <v>2924.0</v>
      </c>
      <c r="G97" s="65">
        <v>404.0</v>
      </c>
      <c r="H97" s="65">
        <v>22.2</v>
      </c>
      <c r="I97" s="65">
        <v>4.99</v>
      </c>
      <c r="J97" s="112">
        <v>452.0</v>
      </c>
      <c r="K97" s="113">
        <v>452.0</v>
      </c>
      <c r="L97" s="114">
        <v>452.0</v>
      </c>
      <c r="M97" s="115">
        <v>452.0</v>
      </c>
      <c r="N97" s="109"/>
      <c r="O97" s="110">
        <f>K97*1.12</f>
        <v>506.24</v>
      </c>
      <c r="P97" s="55">
        <v>452.0</v>
      </c>
      <c r="Q97" s="55"/>
      <c r="R97" s="56">
        <f t="shared" si="14"/>
        <v>0</v>
      </c>
      <c r="S97" s="10"/>
      <c r="T97" s="73">
        <f>J97-G97</f>
        <v>48</v>
      </c>
      <c r="U97" s="74">
        <f>T97/G97</f>
        <v>0.1188118812</v>
      </c>
      <c r="Y97" s="76">
        <f t="shared" si="5"/>
        <v>0</v>
      </c>
    </row>
    <row r="98">
      <c r="A98" s="57" t="s">
        <v>124</v>
      </c>
      <c r="B98" s="58"/>
      <c r="C98" s="79"/>
      <c r="D98" s="79"/>
      <c r="E98" s="79"/>
      <c r="F98" s="79"/>
      <c r="G98" s="79"/>
      <c r="H98" s="79"/>
      <c r="I98" s="80"/>
      <c r="J98" s="80"/>
      <c r="K98" s="61"/>
      <c r="L98" s="61"/>
      <c r="M98" s="61"/>
      <c r="N98" s="62"/>
      <c r="O98" s="95" t="str">
        <f>SUM(O99:O114)</f>
        <v>#VALUE!</v>
      </c>
      <c r="P98" s="83"/>
      <c r="Q98" s="83"/>
      <c r="R98" s="56">
        <f t="shared" si="14"/>
        <v>0</v>
      </c>
      <c r="S98" s="10"/>
      <c r="T98" s="73"/>
      <c r="U98" s="84"/>
      <c r="Y98" s="76">
        <f t="shared" si="5"/>
        <v>0</v>
      </c>
    </row>
    <row r="99">
      <c r="B99" s="64" t="s">
        <v>125</v>
      </c>
      <c r="C99" s="65">
        <v>144.99</v>
      </c>
      <c r="D99" s="65">
        <v>525.18</v>
      </c>
      <c r="E99" s="65">
        <v>75.0</v>
      </c>
      <c r="F99" s="65">
        <v>75.0</v>
      </c>
      <c r="G99" s="65">
        <v>86.0</v>
      </c>
      <c r="H99" s="65">
        <v>84.0</v>
      </c>
      <c r="I99" s="65">
        <v>0.0</v>
      </c>
      <c r="J99" s="112">
        <v>324.0</v>
      </c>
      <c r="K99" s="113">
        <v>324.0</v>
      </c>
      <c r="L99" s="114">
        <v>324.0</v>
      </c>
      <c r="M99" s="115">
        <v>324.0</v>
      </c>
      <c r="N99" s="109"/>
      <c r="O99" s="110">
        <f t="shared" ref="O99:O109" si="33">K99*1.12</f>
        <v>362.88</v>
      </c>
      <c r="P99" s="55">
        <v>324.0</v>
      </c>
      <c r="Q99" s="55"/>
      <c r="R99" s="56">
        <f t="shared" si="14"/>
        <v>0</v>
      </c>
      <c r="S99" s="10"/>
      <c r="T99" s="73">
        <f t="shared" ref="T99:T109" si="34">J99-G99</f>
        <v>238</v>
      </c>
      <c r="U99" s="74">
        <f t="shared" ref="U99:U109" si="35">T99/G99</f>
        <v>2.76744186</v>
      </c>
      <c r="Y99" s="76">
        <f t="shared" si="5"/>
        <v>0</v>
      </c>
    </row>
    <row r="100">
      <c r="A100" s="77"/>
      <c r="B100" s="64" t="s">
        <v>126</v>
      </c>
      <c r="C100" s="65">
        <v>154.15</v>
      </c>
      <c r="D100" s="65">
        <v>332.48</v>
      </c>
      <c r="E100" s="65">
        <v>340.02</v>
      </c>
      <c r="F100" s="65">
        <v>1462.0</v>
      </c>
      <c r="G100" s="65">
        <v>1254.0</v>
      </c>
      <c r="H100" s="65">
        <v>866.87</v>
      </c>
      <c r="I100" s="65">
        <v>262.5</v>
      </c>
      <c r="J100" s="112">
        <v>557.0</v>
      </c>
      <c r="K100" s="113">
        <v>557.0</v>
      </c>
      <c r="L100" s="114">
        <v>557.0</v>
      </c>
      <c r="M100" s="115">
        <v>557.0</v>
      </c>
      <c r="N100" s="109"/>
      <c r="O100" s="110">
        <f t="shared" si="33"/>
        <v>623.84</v>
      </c>
      <c r="P100" s="55">
        <v>557.0</v>
      </c>
      <c r="Q100" s="55"/>
      <c r="R100" s="56">
        <f t="shared" si="14"/>
        <v>0</v>
      </c>
      <c r="S100" s="10"/>
      <c r="T100" s="73">
        <f t="shared" si="34"/>
        <v>-697</v>
      </c>
      <c r="U100" s="74">
        <f t="shared" si="35"/>
        <v>-0.5558213716</v>
      </c>
      <c r="Y100" s="76">
        <f t="shared" si="5"/>
        <v>0</v>
      </c>
    </row>
    <row r="101">
      <c r="A101" s="77"/>
      <c r="B101" s="64" t="s">
        <v>127</v>
      </c>
      <c r="C101" s="65">
        <v>5000.0</v>
      </c>
      <c r="D101" s="65">
        <v>6963.0</v>
      </c>
      <c r="E101" s="65">
        <v>6943.5</v>
      </c>
      <c r="F101" s="65">
        <v>8194.0</v>
      </c>
      <c r="G101" s="65">
        <v>1687.0</v>
      </c>
      <c r="H101" s="65">
        <v>626.1</v>
      </c>
      <c r="I101" s="65">
        <v>68.9</v>
      </c>
      <c r="J101" s="112">
        <v>1700.0</v>
      </c>
      <c r="K101" s="113">
        <v>1700.0</v>
      </c>
      <c r="L101" s="114">
        <v>1700.0</v>
      </c>
      <c r="M101" s="115">
        <v>1700.0</v>
      </c>
      <c r="N101" s="109"/>
      <c r="O101" s="110">
        <f t="shared" si="33"/>
        <v>1904</v>
      </c>
      <c r="P101" s="55">
        <v>1700.0</v>
      </c>
      <c r="Q101" s="55"/>
      <c r="R101" s="56">
        <f t="shared" si="14"/>
        <v>0</v>
      </c>
      <c r="S101" s="10"/>
      <c r="T101" s="73">
        <f t="shared" si="34"/>
        <v>13</v>
      </c>
      <c r="U101" s="74">
        <f t="shared" si="35"/>
        <v>0.007705986959</v>
      </c>
      <c r="Y101" s="76">
        <f t="shared" si="5"/>
        <v>0</v>
      </c>
    </row>
    <row r="102">
      <c r="A102" s="77"/>
      <c r="B102" s="64" t="s">
        <v>128</v>
      </c>
      <c r="C102" s="65">
        <v>751.31</v>
      </c>
      <c r="D102" s="65">
        <v>465.95</v>
      </c>
      <c r="E102" s="65">
        <v>788.95</v>
      </c>
      <c r="F102" s="65">
        <v>971.0</v>
      </c>
      <c r="G102" s="65">
        <v>1019.0</v>
      </c>
      <c r="H102" s="65">
        <v>863.89</v>
      </c>
      <c r="I102" s="65">
        <v>146.91</v>
      </c>
      <c r="J102" s="112">
        <v>540.0</v>
      </c>
      <c r="K102" s="113">
        <v>540.0</v>
      </c>
      <c r="L102" s="114">
        <v>540.0</v>
      </c>
      <c r="M102" s="115">
        <v>540.0</v>
      </c>
      <c r="N102" s="109"/>
      <c r="O102" s="110">
        <f t="shared" si="33"/>
        <v>604.8</v>
      </c>
      <c r="P102" s="55">
        <v>540.0</v>
      </c>
      <c r="Q102" s="55"/>
      <c r="R102" s="56">
        <f t="shared" si="14"/>
        <v>0</v>
      </c>
      <c r="S102" s="10"/>
      <c r="T102" s="73">
        <f t="shared" si="34"/>
        <v>-479</v>
      </c>
      <c r="U102" s="74">
        <f t="shared" si="35"/>
        <v>-0.4700686948</v>
      </c>
      <c r="Y102" s="76">
        <f t="shared" si="5"/>
        <v>0</v>
      </c>
    </row>
    <row r="103">
      <c r="A103" s="77"/>
      <c r="B103" s="64" t="s">
        <v>129</v>
      </c>
      <c r="C103" s="65">
        <v>69.83</v>
      </c>
      <c r="D103" s="65">
        <v>1356.4</v>
      </c>
      <c r="E103" s="65">
        <v>1078.98</v>
      </c>
      <c r="F103" s="65">
        <v>1884.0</v>
      </c>
      <c r="G103" s="65">
        <v>1376.0</v>
      </c>
      <c r="H103" s="65">
        <v>871.67</v>
      </c>
      <c r="I103" s="65">
        <v>113.1</v>
      </c>
      <c r="J103" s="112">
        <v>704.0</v>
      </c>
      <c r="K103" s="113">
        <v>704.0</v>
      </c>
      <c r="L103" s="114">
        <v>704.0</v>
      </c>
      <c r="M103" s="115">
        <v>704.0</v>
      </c>
      <c r="N103" s="109"/>
      <c r="O103" s="110">
        <f t="shared" si="33"/>
        <v>788.48</v>
      </c>
      <c r="P103" s="55">
        <v>704.0</v>
      </c>
      <c r="Q103" s="55"/>
      <c r="R103" s="56">
        <f t="shared" si="14"/>
        <v>0</v>
      </c>
      <c r="S103" s="10"/>
      <c r="T103" s="73">
        <f t="shared" si="34"/>
        <v>-672</v>
      </c>
      <c r="U103" s="74">
        <f t="shared" si="35"/>
        <v>-0.488372093</v>
      </c>
      <c r="Y103" s="76">
        <f t="shared" si="5"/>
        <v>0</v>
      </c>
    </row>
    <row r="104">
      <c r="A104" s="77"/>
      <c r="B104" s="64" t="s">
        <v>130</v>
      </c>
      <c r="C104" s="65">
        <v>340.0</v>
      </c>
      <c r="D104" s="65">
        <v>185.0</v>
      </c>
      <c r="E104" s="65">
        <v>245.0</v>
      </c>
      <c r="F104" s="65">
        <v>400.0</v>
      </c>
      <c r="G104" s="65">
        <v>633.0</v>
      </c>
      <c r="H104" s="65">
        <v>0.0</v>
      </c>
      <c r="I104" s="65">
        <v>99.8</v>
      </c>
      <c r="J104" s="112">
        <v>400.0</v>
      </c>
      <c r="K104" s="113">
        <v>400.0</v>
      </c>
      <c r="L104" s="114">
        <v>400.0</v>
      </c>
      <c r="M104" s="115">
        <v>400.0</v>
      </c>
      <c r="N104" s="109"/>
      <c r="O104" s="110">
        <f t="shared" si="33"/>
        <v>448</v>
      </c>
      <c r="P104" s="55">
        <v>400.0</v>
      </c>
      <c r="Q104" s="55"/>
      <c r="R104" s="56">
        <f t="shared" si="14"/>
        <v>0</v>
      </c>
      <c r="S104" s="10"/>
      <c r="T104" s="73">
        <f t="shared" si="34"/>
        <v>-233</v>
      </c>
      <c r="U104" s="74">
        <f t="shared" si="35"/>
        <v>-0.3680884676</v>
      </c>
      <c r="Y104" s="76">
        <f t="shared" si="5"/>
        <v>0</v>
      </c>
    </row>
    <row r="105">
      <c r="A105" s="77"/>
      <c r="B105" s="64" t="s">
        <v>131</v>
      </c>
      <c r="C105" s="65">
        <v>1805.24</v>
      </c>
      <c r="D105" s="65">
        <v>1394.49</v>
      </c>
      <c r="E105" s="65">
        <v>657.53</v>
      </c>
      <c r="F105" s="65">
        <v>701.0</v>
      </c>
      <c r="G105" s="65">
        <v>271.0</v>
      </c>
      <c r="H105" s="65">
        <v>222.67</v>
      </c>
      <c r="I105" s="65">
        <v>47.33</v>
      </c>
      <c r="J105" s="112">
        <v>2660.0</v>
      </c>
      <c r="K105" s="113">
        <v>2660.0</v>
      </c>
      <c r="L105" s="114">
        <v>2660.0</v>
      </c>
      <c r="M105" s="115">
        <v>2660.0</v>
      </c>
      <c r="N105" s="109"/>
      <c r="O105" s="110">
        <f t="shared" si="33"/>
        <v>2979.2</v>
      </c>
      <c r="P105" s="55">
        <v>2660.0</v>
      </c>
      <c r="Q105" s="55"/>
      <c r="R105" s="56">
        <f t="shared" si="14"/>
        <v>0</v>
      </c>
      <c r="S105" s="10"/>
      <c r="T105" s="73">
        <f t="shared" si="34"/>
        <v>2389</v>
      </c>
      <c r="U105" s="74">
        <f t="shared" si="35"/>
        <v>8.815498155</v>
      </c>
      <c r="Y105" s="76">
        <f t="shared" si="5"/>
        <v>0</v>
      </c>
    </row>
    <row r="106">
      <c r="A106" s="77"/>
      <c r="B106" s="64" t="s">
        <v>132</v>
      </c>
      <c r="C106" s="65">
        <v>10891.5</v>
      </c>
      <c r="D106" s="65">
        <v>16390.83</v>
      </c>
      <c r="E106" s="65">
        <v>20633.01</v>
      </c>
      <c r="F106" s="65">
        <v>24495.0</v>
      </c>
      <c r="G106" s="65">
        <v>19090.0</v>
      </c>
      <c r="H106" s="65">
        <v>18615.33</v>
      </c>
      <c r="I106" s="65">
        <v>370.5</v>
      </c>
      <c r="J106" s="112">
        <v>20000.0</v>
      </c>
      <c r="K106" s="113">
        <v>20000.0</v>
      </c>
      <c r="L106" s="114">
        <v>20000.0</v>
      </c>
      <c r="M106" s="115">
        <v>20000.0</v>
      </c>
      <c r="N106" s="109"/>
      <c r="O106" s="110">
        <f t="shared" si="33"/>
        <v>22400</v>
      </c>
      <c r="P106" s="55">
        <v>20000.0</v>
      </c>
      <c r="Q106" s="55"/>
      <c r="R106" s="56">
        <f t="shared" si="14"/>
        <v>0</v>
      </c>
      <c r="S106" s="10"/>
      <c r="T106" s="73">
        <f t="shared" si="34"/>
        <v>910</v>
      </c>
      <c r="U106" s="74">
        <f t="shared" si="35"/>
        <v>0.04766893662</v>
      </c>
      <c r="Y106" s="76">
        <f t="shared" si="5"/>
        <v>0</v>
      </c>
    </row>
    <row r="107">
      <c r="A107" s="77"/>
      <c r="B107" s="64" t="s">
        <v>133</v>
      </c>
      <c r="C107" s="65">
        <v>2229.77</v>
      </c>
      <c r="D107" s="65">
        <v>2562.51</v>
      </c>
      <c r="E107" s="65">
        <v>2763.35</v>
      </c>
      <c r="F107" s="65">
        <v>3202.0</v>
      </c>
      <c r="G107" s="65">
        <v>2713.0</v>
      </c>
      <c r="H107" s="65">
        <v>1917.29</v>
      </c>
      <c r="I107" s="65">
        <v>785.26</v>
      </c>
      <c r="J107" s="112">
        <v>3128.0</v>
      </c>
      <c r="K107" s="113">
        <v>3128.0</v>
      </c>
      <c r="L107" s="114">
        <v>3128.0</v>
      </c>
      <c r="M107" s="115">
        <v>3128.0</v>
      </c>
      <c r="N107" s="109"/>
      <c r="O107" s="110">
        <f t="shared" si="33"/>
        <v>3503.36</v>
      </c>
      <c r="P107" s="55">
        <v>3128.0</v>
      </c>
      <c r="Q107" s="55"/>
      <c r="R107" s="56">
        <f t="shared" si="14"/>
        <v>0</v>
      </c>
      <c r="S107" s="10"/>
      <c r="T107" s="73">
        <f t="shared" si="34"/>
        <v>415</v>
      </c>
      <c r="U107" s="74">
        <f t="shared" si="35"/>
        <v>0.152967195</v>
      </c>
      <c r="Y107" s="76">
        <f t="shared" si="5"/>
        <v>0</v>
      </c>
    </row>
    <row r="108">
      <c r="A108" s="77"/>
      <c r="B108" s="64" t="s">
        <v>134</v>
      </c>
      <c r="C108" s="65">
        <v>104.39</v>
      </c>
      <c r="D108" s="65" t="s">
        <v>29</v>
      </c>
      <c r="E108" s="65" t="s">
        <v>29</v>
      </c>
      <c r="F108" s="65">
        <v>100.0</v>
      </c>
      <c r="G108" s="65">
        <v>115.0</v>
      </c>
      <c r="H108" s="65">
        <v>0.0</v>
      </c>
      <c r="I108" s="65">
        <v>0.0</v>
      </c>
      <c r="J108" s="112">
        <v>0.0</v>
      </c>
      <c r="K108" s="113">
        <v>0.0</v>
      </c>
      <c r="L108" s="114">
        <v>0.0</v>
      </c>
      <c r="M108" s="115">
        <v>0.0</v>
      </c>
      <c r="N108" s="109"/>
      <c r="O108" s="110">
        <f t="shared" si="33"/>
        <v>0</v>
      </c>
      <c r="P108" s="55">
        <v>0.0</v>
      </c>
      <c r="Q108" s="55"/>
      <c r="R108" s="56">
        <f t="shared" si="14"/>
        <v>0</v>
      </c>
      <c r="S108" s="10"/>
      <c r="T108" s="73">
        <f t="shared" si="34"/>
        <v>-115</v>
      </c>
      <c r="U108" s="74">
        <f t="shared" si="35"/>
        <v>-1</v>
      </c>
      <c r="Y108" s="76">
        <f t="shared" si="5"/>
        <v>0</v>
      </c>
    </row>
    <row r="109">
      <c r="A109" s="77"/>
      <c r="B109" s="64" t="s">
        <v>135</v>
      </c>
      <c r="C109" s="65">
        <v>440.26</v>
      </c>
      <c r="D109" s="65" t="s">
        <v>29</v>
      </c>
      <c r="E109" s="65">
        <v>490.13</v>
      </c>
      <c r="F109" s="65">
        <v>500.0</v>
      </c>
      <c r="G109" s="65">
        <v>500.0</v>
      </c>
      <c r="H109" s="65">
        <v>0.0</v>
      </c>
      <c r="I109" s="65">
        <v>499.79</v>
      </c>
      <c r="J109" s="112">
        <v>750.0</v>
      </c>
      <c r="K109" s="113">
        <v>750.0</v>
      </c>
      <c r="L109" s="114">
        <v>750.0</v>
      </c>
      <c r="M109" s="115">
        <v>750.0</v>
      </c>
      <c r="N109" s="109"/>
      <c r="O109" s="110">
        <f t="shared" si="33"/>
        <v>840</v>
      </c>
      <c r="P109" s="55">
        <v>750.0</v>
      </c>
      <c r="Q109" s="55"/>
      <c r="R109" s="56">
        <f t="shared" si="14"/>
        <v>0</v>
      </c>
      <c r="S109" s="10"/>
      <c r="T109" s="73">
        <f t="shared" si="34"/>
        <v>250</v>
      </c>
      <c r="U109" s="74">
        <f t="shared" si="35"/>
        <v>0.5</v>
      </c>
      <c r="Y109" s="76">
        <f t="shared" si="5"/>
        <v>0</v>
      </c>
    </row>
    <row r="110">
      <c r="A110" s="77"/>
      <c r="B110" s="64" t="s">
        <v>106</v>
      </c>
      <c r="C110" s="65">
        <v>336.8</v>
      </c>
      <c r="D110" s="65" t="s">
        <v>29</v>
      </c>
      <c r="E110" s="65">
        <v>233.74</v>
      </c>
      <c r="F110" s="65">
        <v>280.0</v>
      </c>
      <c r="G110" s="65" t="s">
        <v>29</v>
      </c>
      <c r="H110" s="65">
        <v>0.0</v>
      </c>
      <c r="I110" s="65">
        <v>0.0</v>
      </c>
      <c r="J110" s="112" t="s">
        <v>29</v>
      </c>
      <c r="K110" s="113" t="s">
        <v>29</v>
      </c>
      <c r="L110" s="114" t="s">
        <v>29</v>
      </c>
      <c r="M110" s="115" t="s">
        <v>29</v>
      </c>
      <c r="N110" s="109"/>
      <c r="O110" s="110"/>
      <c r="P110" s="128" t="s">
        <v>29</v>
      </c>
      <c r="Q110" s="128"/>
      <c r="R110" s="56" t="str">
        <f t="shared" si="14"/>
        <v>#VALUE!</v>
      </c>
      <c r="S110" s="10"/>
      <c r="T110" s="73"/>
      <c r="U110" s="84"/>
      <c r="Y110" s="117" t="str">
        <f t="shared" si="5"/>
        <v>#VALUE!</v>
      </c>
    </row>
    <row r="111">
      <c r="A111" s="77"/>
      <c r="B111" s="64" t="s">
        <v>97</v>
      </c>
      <c r="C111" s="65">
        <v>3847.67</v>
      </c>
      <c r="D111" s="65">
        <v>3849.87</v>
      </c>
      <c r="E111" s="65">
        <v>5499.16</v>
      </c>
      <c r="F111" s="65">
        <v>5500.0</v>
      </c>
      <c r="G111" s="65">
        <v>0.0</v>
      </c>
      <c r="H111" s="65"/>
      <c r="I111" s="65"/>
      <c r="J111" s="112">
        <v>2000.0</v>
      </c>
      <c r="K111" s="113">
        <v>2000.0</v>
      </c>
      <c r="L111" s="114">
        <v>2000.0</v>
      </c>
      <c r="M111" s="115">
        <v>2000.0</v>
      </c>
      <c r="N111" s="109"/>
      <c r="O111" s="110"/>
      <c r="P111" s="55">
        <v>2000.0</v>
      </c>
      <c r="Q111" s="55"/>
      <c r="R111" s="56">
        <f t="shared" si="14"/>
        <v>0</v>
      </c>
      <c r="S111" s="10"/>
      <c r="T111" s="73">
        <f>J111-G111</f>
        <v>2000</v>
      </c>
      <c r="U111" s="74" t="str">
        <f>T111/G111</f>
        <v>#DIV/0!</v>
      </c>
      <c r="Y111" s="76">
        <f t="shared" si="5"/>
        <v>0</v>
      </c>
    </row>
    <row r="112">
      <c r="A112" s="77"/>
      <c r="B112" s="64" t="s">
        <v>136</v>
      </c>
      <c r="C112" s="65" t="s">
        <v>29</v>
      </c>
      <c r="D112" s="65">
        <v>96.75</v>
      </c>
      <c r="E112" s="65">
        <v>99.95</v>
      </c>
      <c r="F112" s="65">
        <v>102.0</v>
      </c>
      <c r="G112" s="65">
        <v>299.0</v>
      </c>
      <c r="H112" s="65">
        <v>272.94</v>
      </c>
      <c r="I112" s="65">
        <v>0.0</v>
      </c>
      <c r="J112" s="112" t="s">
        <v>29</v>
      </c>
      <c r="K112" s="113" t="s">
        <v>29</v>
      </c>
      <c r="L112" s="114" t="s">
        <v>29</v>
      </c>
      <c r="M112" s="115" t="s">
        <v>29</v>
      </c>
      <c r="N112" s="109"/>
      <c r="O112" s="110" t="str">
        <f t="shared" ref="O112:O114" si="36">K112*1.12</f>
        <v>#VALUE!</v>
      </c>
      <c r="P112" s="55" t="s">
        <v>29</v>
      </c>
      <c r="Q112" s="55"/>
      <c r="R112" s="56" t="str">
        <f t="shared" si="14"/>
        <v>#VALUE!</v>
      </c>
      <c r="S112" s="10"/>
      <c r="T112" s="73"/>
      <c r="U112" s="84"/>
      <c r="Y112" s="117" t="str">
        <f t="shared" si="5"/>
        <v>#VALUE!</v>
      </c>
    </row>
    <row r="113">
      <c r="A113" s="77"/>
      <c r="B113" s="64" t="s">
        <v>137</v>
      </c>
      <c r="C113" s="65">
        <v>150.0</v>
      </c>
      <c r="D113" s="65">
        <v>2200.31</v>
      </c>
      <c r="E113" s="65">
        <v>3038.43</v>
      </c>
      <c r="F113" s="65">
        <v>3083.0</v>
      </c>
      <c r="G113" s="65">
        <v>1230.0</v>
      </c>
      <c r="H113" s="65">
        <v>875.05</v>
      </c>
      <c r="I113" s="65">
        <v>264.16</v>
      </c>
      <c r="J113" s="112" t="s">
        <v>29</v>
      </c>
      <c r="K113" s="113" t="s">
        <v>29</v>
      </c>
      <c r="L113" s="114" t="s">
        <v>29</v>
      </c>
      <c r="M113" s="115" t="s">
        <v>29</v>
      </c>
      <c r="N113" s="109"/>
      <c r="O113" s="110" t="str">
        <f t="shared" si="36"/>
        <v>#VALUE!</v>
      </c>
      <c r="P113" s="55" t="s">
        <v>29</v>
      </c>
      <c r="Q113" s="55"/>
      <c r="R113" s="56" t="str">
        <f t="shared" si="14"/>
        <v>#VALUE!</v>
      </c>
      <c r="S113" s="10"/>
      <c r="T113" s="73"/>
      <c r="U113" s="84"/>
      <c r="Y113" s="117" t="str">
        <f t="shared" si="5"/>
        <v>#VALUE!</v>
      </c>
    </row>
    <row r="114">
      <c r="A114" s="77"/>
      <c r="B114" s="64" t="s">
        <v>138</v>
      </c>
      <c r="C114" s="65">
        <v>2977.3</v>
      </c>
      <c r="D114" s="65">
        <v>3327.73</v>
      </c>
      <c r="E114" s="65" t="s">
        <v>29</v>
      </c>
      <c r="F114" s="65">
        <v>1836.0</v>
      </c>
      <c r="G114" s="65">
        <v>3144.0</v>
      </c>
      <c r="H114" s="65">
        <v>0.0</v>
      </c>
      <c r="I114" s="65">
        <v>0.0</v>
      </c>
      <c r="J114" s="112">
        <v>2215.0</v>
      </c>
      <c r="K114" s="113">
        <v>2215.0</v>
      </c>
      <c r="L114" s="114">
        <v>2215.0</v>
      </c>
      <c r="M114" s="115">
        <v>2215.0</v>
      </c>
      <c r="N114" s="109"/>
      <c r="O114" s="110">
        <f t="shared" si="36"/>
        <v>2480.8</v>
      </c>
      <c r="P114" s="55">
        <v>2215.0</v>
      </c>
      <c r="Q114" s="55"/>
      <c r="R114" s="56">
        <f t="shared" si="14"/>
        <v>0</v>
      </c>
      <c r="S114" s="10"/>
      <c r="T114" s="73">
        <f>J114-G114</f>
        <v>-929</v>
      </c>
      <c r="U114" s="74">
        <f>T114/G114</f>
        <v>-0.2954834606</v>
      </c>
      <c r="Y114" s="76">
        <f t="shared" si="5"/>
        <v>0</v>
      </c>
    </row>
    <row r="115">
      <c r="A115" s="57" t="s">
        <v>139</v>
      </c>
      <c r="B115" s="58"/>
      <c r="C115" s="79"/>
      <c r="D115" s="79"/>
      <c r="E115" s="79"/>
      <c r="F115" s="79"/>
      <c r="G115" s="79"/>
      <c r="H115" s="79"/>
      <c r="I115" s="80"/>
      <c r="J115" s="80"/>
      <c r="K115" s="61"/>
      <c r="L115" s="61"/>
      <c r="M115" s="61"/>
      <c r="N115" s="62"/>
      <c r="O115" s="95">
        <f>SUM(O116)</f>
        <v>3858.75</v>
      </c>
      <c r="P115" s="20"/>
      <c r="Q115" s="20"/>
      <c r="R115" s="56">
        <f t="shared" si="14"/>
        <v>0</v>
      </c>
      <c r="S115" s="10"/>
      <c r="T115" s="73"/>
      <c r="U115" s="84"/>
      <c r="Y115" s="76">
        <f t="shared" si="5"/>
        <v>0</v>
      </c>
    </row>
    <row r="116">
      <c r="B116" s="64" t="s">
        <v>140</v>
      </c>
      <c r="C116" s="65">
        <v>3329.04</v>
      </c>
      <c r="D116" s="65">
        <v>6357.76</v>
      </c>
      <c r="E116" s="65">
        <v>3332.24</v>
      </c>
      <c r="F116" s="65">
        <v>5290.0</v>
      </c>
      <c r="G116" s="65">
        <v>5222.0</v>
      </c>
      <c r="H116" s="65">
        <v>0.0</v>
      </c>
      <c r="I116" s="66">
        <v>556.21</v>
      </c>
      <c r="J116" s="67">
        <v>3500.0</v>
      </c>
      <c r="K116" s="68">
        <v>3500.0</v>
      </c>
      <c r="L116" s="69">
        <v>3500.0</v>
      </c>
      <c r="M116" s="70">
        <v>3500.0</v>
      </c>
      <c r="N116" s="71"/>
      <c r="O116" s="129">
        <v>3858.75</v>
      </c>
      <c r="P116" s="55">
        <v>3500.0</v>
      </c>
      <c r="Q116" s="55"/>
      <c r="R116" s="56">
        <f t="shared" si="14"/>
        <v>0</v>
      </c>
      <c r="S116" s="10"/>
      <c r="T116" s="73">
        <f>J116-G116</f>
        <v>-1722</v>
      </c>
      <c r="U116" s="74">
        <f>T116/G116</f>
        <v>-0.3297587131</v>
      </c>
      <c r="Y116" s="76">
        <f t="shared" si="5"/>
        <v>0</v>
      </c>
    </row>
    <row r="117">
      <c r="B117" s="64" t="s">
        <v>141</v>
      </c>
      <c r="C117" s="65">
        <v>667.36</v>
      </c>
      <c r="D117" s="65">
        <v>647.57</v>
      </c>
      <c r="E117" s="65">
        <v>504.57</v>
      </c>
      <c r="F117" s="65">
        <v>600.0</v>
      </c>
      <c r="G117" s="65" t="s">
        <v>29</v>
      </c>
      <c r="H117" s="65"/>
      <c r="I117" s="66"/>
      <c r="J117" s="67" t="s">
        <v>29</v>
      </c>
      <c r="K117" s="68" t="s">
        <v>29</v>
      </c>
      <c r="L117" s="69" t="s">
        <v>29</v>
      </c>
      <c r="M117" s="70" t="s">
        <v>29</v>
      </c>
      <c r="N117" s="132"/>
      <c r="O117" s="133"/>
      <c r="P117" s="55" t="s">
        <v>29</v>
      </c>
      <c r="Q117" s="55"/>
      <c r="R117" s="56" t="str">
        <f t="shared" si="14"/>
        <v>#VALUE!</v>
      </c>
      <c r="S117" s="10"/>
      <c r="T117" s="73"/>
      <c r="U117" s="84"/>
      <c r="Y117" s="117" t="str">
        <f t="shared" si="5"/>
        <v>#VALUE!</v>
      </c>
    </row>
    <row r="118">
      <c r="B118" s="64" t="s">
        <v>142</v>
      </c>
      <c r="C118" s="65">
        <v>1145.87</v>
      </c>
      <c r="D118" s="65">
        <v>1117.41</v>
      </c>
      <c r="E118" s="65" t="s">
        <v>29</v>
      </c>
      <c r="F118" s="65">
        <v>380.0</v>
      </c>
      <c r="G118" s="65" t="s">
        <v>29</v>
      </c>
      <c r="H118" s="65"/>
      <c r="I118" s="66"/>
      <c r="J118" s="67" t="s">
        <v>29</v>
      </c>
      <c r="K118" s="68" t="s">
        <v>29</v>
      </c>
      <c r="L118" s="69" t="s">
        <v>29</v>
      </c>
      <c r="M118" s="70" t="s">
        <v>29</v>
      </c>
      <c r="N118" s="132"/>
      <c r="O118" s="133"/>
      <c r="P118" s="55" t="s">
        <v>29</v>
      </c>
      <c r="Q118" s="55"/>
      <c r="R118" s="56" t="str">
        <f t="shared" si="14"/>
        <v>#VALUE!</v>
      </c>
      <c r="S118" s="10"/>
      <c r="T118" s="73"/>
      <c r="U118" s="84"/>
      <c r="Y118" s="117" t="str">
        <f t="shared" si="5"/>
        <v>#VALUE!</v>
      </c>
    </row>
    <row r="119">
      <c r="A119" s="57" t="s">
        <v>143</v>
      </c>
      <c r="B119" s="58"/>
      <c r="C119" s="79"/>
      <c r="D119" s="79"/>
      <c r="E119" s="79"/>
      <c r="F119" s="79"/>
      <c r="G119" s="79"/>
      <c r="H119" s="79"/>
      <c r="I119" s="80"/>
      <c r="J119" s="80"/>
      <c r="K119" s="61"/>
      <c r="L119" s="61"/>
      <c r="M119" s="61"/>
      <c r="N119" s="62"/>
      <c r="O119" s="95">
        <f>SUM(O120)</f>
        <v>6496</v>
      </c>
      <c r="P119" s="83"/>
      <c r="Q119" s="83"/>
      <c r="R119" s="56">
        <f t="shared" si="14"/>
        <v>0</v>
      </c>
      <c r="S119" s="10"/>
      <c r="T119" s="73"/>
      <c r="U119" s="84"/>
      <c r="Y119" s="76">
        <f t="shared" si="5"/>
        <v>0</v>
      </c>
    </row>
    <row r="120">
      <c r="B120" s="64" t="s">
        <v>144</v>
      </c>
      <c r="C120" s="65">
        <v>714.36</v>
      </c>
      <c r="D120" s="65">
        <v>5205.93</v>
      </c>
      <c r="E120" s="65">
        <v>745.0</v>
      </c>
      <c r="F120" s="65">
        <v>1000.0</v>
      </c>
      <c r="G120" s="65">
        <v>5484.0</v>
      </c>
      <c r="H120" s="65">
        <v>3624.07</v>
      </c>
      <c r="I120" s="65">
        <v>15.09</v>
      </c>
      <c r="J120" s="112">
        <v>5893.0</v>
      </c>
      <c r="K120" s="113">
        <v>5893.0</v>
      </c>
      <c r="L120" s="114">
        <v>5893.0</v>
      </c>
      <c r="M120" s="115">
        <v>5893.0</v>
      </c>
      <c r="N120" s="109"/>
      <c r="O120" s="110">
        <v>6496.0</v>
      </c>
      <c r="P120" s="55">
        <v>5893.0</v>
      </c>
      <c r="Q120" s="55"/>
      <c r="R120" s="56">
        <f t="shared" si="14"/>
        <v>0</v>
      </c>
      <c r="S120" s="10"/>
      <c r="T120" s="73">
        <f t="shared" ref="T120:T121" si="37">J120-G120</f>
        <v>409</v>
      </c>
      <c r="U120" s="74">
        <f t="shared" ref="U120:U121" si="38">T120/G120</f>
        <v>0.0745805981</v>
      </c>
      <c r="Y120" s="76">
        <f t="shared" si="5"/>
        <v>0</v>
      </c>
    </row>
    <row r="121">
      <c r="B121" s="64" t="s">
        <v>141</v>
      </c>
      <c r="C121" s="65">
        <v>964.08</v>
      </c>
      <c r="D121" s="65">
        <v>1458.94</v>
      </c>
      <c r="E121" s="65">
        <v>299.72</v>
      </c>
      <c r="F121" s="65">
        <v>300.0</v>
      </c>
      <c r="G121" s="65" t="s">
        <v>29</v>
      </c>
      <c r="H121" s="65">
        <v>527.08</v>
      </c>
      <c r="I121" s="65">
        <v>0.0</v>
      </c>
      <c r="J121" s="112">
        <v>200.0</v>
      </c>
      <c r="K121" s="113">
        <v>200.0</v>
      </c>
      <c r="L121" s="114">
        <v>200.0</v>
      </c>
      <c r="M121" s="115">
        <v>200.0</v>
      </c>
      <c r="N121" s="109"/>
      <c r="O121" s="110"/>
      <c r="P121" s="55">
        <v>200.0</v>
      </c>
      <c r="Q121" s="55"/>
      <c r="R121" s="56">
        <f t="shared" si="14"/>
        <v>0</v>
      </c>
      <c r="S121" s="10"/>
      <c r="T121" s="73" t="str">
        <f t="shared" si="37"/>
        <v>#VALUE!</v>
      </c>
      <c r="U121" s="74" t="str">
        <f t="shared" si="38"/>
        <v>#VALUE!</v>
      </c>
      <c r="Y121" s="76">
        <f t="shared" si="5"/>
        <v>0</v>
      </c>
    </row>
    <row r="122">
      <c r="B122" s="64" t="s">
        <v>142</v>
      </c>
      <c r="C122" s="65">
        <v>859.4</v>
      </c>
      <c r="D122" s="65">
        <v>1652.71</v>
      </c>
      <c r="E122" s="65">
        <v>1526.24</v>
      </c>
      <c r="F122" s="65">
        <v>4991.0</v>
      </c>
      <c r="G122" s="65" t="s">
        <v>29</v>
      </c>
      <c r="H122" s="65"/>
      <c r="I122" s="65"/>
      <c r="J122" s="112" t="s">
        <v>29</v>
      </c>
      <c r="K122" s="113" t="s">
        <v>29</v>
      </c>
      <c r="L122" s="114" t="s">
        <v>29</v>
      </c>
      <c r="M122" s="115" t="s">
        <v>29</v>
      </c>
      <c r="N122" s="109"/>
      <c r="O122" s="110"/>
      <c r="P122" s="55" t="s">
        <v>29</v>
      </c>
      <c r="Q122" s="55"/>
      <c r="R122" s="56" t="str">
        <f t="shared" si="14"/>
        <v>#VALUE!</v>
      </c>
      <c r="S122" s="10"/>
      <c r="T122" s="73"/>
      <c r="U122" s="84"/>
      <c r="Y122" s="117" t="str">
        <f t="shared" si="5"/>
        <v>#VALUE!</v>
      </c>
    </row>
    <row r="123">
      <c r="A123" s="57" t="s">
        <v>145</v>
      </c>
      <c r="B123" s="58"/>
      <c r="C123" s="79"/>
      <c r="D123" s="79"/>
      <c r="E123" s="79"/>
      <c r="F123" s="79"/>
      <c r="G123" s="79"/>
      <c r="H123" s="79"/>
      <c r="I123" s="79"/>
      <c r="J123" s="80"/>
      <c r="K123" s="61"/>
      <c r="L123" s="61"/>
      <c r="M123" s="61"/>
      <c r="N123" s="62"/>
      <c r="O123" s="95">
        <f>SUM(O124:O127)</f>
        <v>7642.48</v>
      </c>
      <c r="P123" s="83"/>
      <c r="Q123" s="83"/>
      <c r="R123" s="56">
        <f t="shared" si="14"/>
        <v>0</v>
      </c>
      <c r="S123" s="10"/>
      <c r="T123" s="73"/>
      <c r="U123" s="84"/>
      <c r="Y123" s="76">
        <f t="shared" si="5"/>
        <v>0</v>
      </c>
    </row>
    <row r="124">
      <c r="B124" s="64" t="s">
        <v>146</v>
      </c>
      <c r="C124" s="65">
        <v>2121.05</v>
      </c>
      <c r="D124" s="65">
        <v>2425.55</v>
      </c>
      <c r="E124" s="65">
        <v>1569.02</v>
      </c>
      <c r="F124" s="65">
        <v>2000.0</v>
      </c>
      <c r="G124" s="65">
        <v>1521.0</v>
      </c>
      <c r="H124" s="65">
        <v>817.04</v>
      </c>
      <c r="I124" s="65">
        <v>331.96</v>
      </c>
      <c r="J124" s="112">
        <v>1704.0</v>
      </c>
      <c r="K124" s="113">
        <v>1704.0</v>
      </c>
      <c r="L124" s="114">
        <v>1704.0</v>
      </c>
      <c r="M124" s="115">
        <v>1704.0</v>
      </c>
      <c r="N124" s="109"/>
      <c r="O124" s="110">
        <f t="shared" ref="O124:O125" si="39">K124*1.12</f>
        <v>1908.48</v>
      </c>
      <c r="P124" s="55">
        <v>1704.0</v>
      </c>
      <c r="Q124" s="55"/>
      <c r="R124" s="56">
        <f t="shared" si="14"/>
        <v>0</v>
      </c>
      <c r="S124" s="10"/>
      <c r="T124" s="73">
        <f t="shared" ref="T124:T127" si="40">J124-G124</f>
        <v>183</v>
      </c>
      <c r="U124" s="74">
        <f t="shared" ref="U124:U127" si="41">T124/G124</f>
        <v>0.1203155819</v>
      </c>
      <c r="Y124" s="76">
        <f t="shared" si="5"/>
        <v>0</v>
      </c>
    </row>
    <row r="125">
      <c r="A125" s="77"/>
      <c r="B125" s="64" t="s">
        <v>147</v>
      </c>
      <c r="C125" s="65" t="s">
        <v>29</v>
      </c>
      <c r="D125" s="65" t="s">
        <v>29</v>
      </c>
      <c r="E125" s="65">
        <v>371.8</v>
      </c>
      <c r="F125" s="65">
        <v>400.0</v>
      </c>
      <c r="G125" s="65">
        <v>239.0</v>
      </c>
      <c r="H125" s="65">
        <v>199.65</v>
      </c>
      <c r="I125" s="65">
        <v>35.35</v>
      </c>
      <c r="J125" s="112">
        <v>400.0</v>
      </c>
      <c r="K125" s="113">
        <v>400.0</v>
      </c>
      <c r="L125" s="114">
        <v>400.0</v>
      </c>
      <c r="M125" s="115">
        <v>400.0</v>
      </c>
      <c r="N125" s="109"/>
      <c r="O125" s="110">
        <f t="shared" si="39"/>
        <v>448</v>
      </c>
      <c r="P125" s="55">
        <v>400.0</v>
      </c>
      <c r="Q125" s="55"/>
      <c r="R125" s="56">
        <f t="shared" si="14"/>
        <v>0</v>
      </c>
      <c r="S125" s="10"/>
      <c r="T125" s="73">
        <f t="shared" si="40"/>
        <v>161</v>
      </c>
      <c r="U125" s="74">
        <f t="shared" si="41"/>
        <v>0.6736401674</v>
      </c>
      <c r="Y125" s="76">
        <f t="shared" si="5"/>
        <v>0</v>
      </c>
    </row>
    <row r="126">
      <c r="A126" s="77"/>
      <c r="B126" s="64" t="s">
        <v>141</v>
      </c>
      <c r="C126" s="65">
        <v>1649.99</v>
      </c>
      <c r="D126" s="65">
        <v>2214.49</v>
      </c>
      <c r="E126" s="65">
        <v>1998.92</v>
      </c>
      <c r="F126" s="65">
        <v>2000.0</v>
      </c>
      <c r="G126" s="65" t="s">
        <v>29</v>
      </c>
      <c r="H126" s="65"/>
      <c r="I126" s="65"/>
      <c r="J126" s="112">
        <v>200.0</v>
      </c>
      <c r="K126" s="113">
        <v>200.0</v>
      </c>
      <c r="L126" s="114">
        <v>200.0</v>
      </c>
      <c r="M126" s="115">
        <v>200.0</v>
      </c>
      <c r="N126" s="109"/>
      <c r="O126" s="110"/>
      <c r="P126" s="55">
        <v>200.0</v>
      </c>
      <c r="Q126" s="55"/>
      <c r="R126" s="56">
        <f t="shared" si="14"/>
        <v>0</v>
      </c>
      <c r="S126" s="10"/>
      <c r="T126" s="73" t="str">
        <f t="shared" si="40"/>
        <v>#VALUE!</v>
      </c>
      <c r="U126" s="74" t="str">
        <f t="shared" si="41"/>
        <v>#VALUE!</v>
      </c>
      <c r="Y126" s="76">
        <f t="shared" si="5"/>
        <v>0</v>
      </c>
    </row>
    <row r="127">
      <c r="A127" s="77"/>
      <c r="B127" s="64" t="s">
        <v>148</v>
      </c>
      <c r="C127" s="65">
        <v>3528.01</v>
      </c>
      <c r="D127" s="65">
        <v>3238.96</v>
      </c>
      <c r="E127" s="65">
        <v>3962.26</v>
      </c>
      <c r="F127" s="65">
        <v>4000.0</v>
      </c>
      <c r="G127" s="65">
        <v>1300.0</v>
      </c>
      <c r="H127" s="65">
        <v>426.47</v>
      </c>
      <c r="I127" s="65">
        <v>872.53</v>
      </c>
      <c r="J127" s="112">
        <v>4495.0</v>
      </c>
      <c r="K127" s="113">
        <v>4495.0</v>
      </c>
      <c r="L127" s="114">
        <v>4495.0</v>
      </c>
      <c r="M127" s="115">
        <v>4495.0</v>
      </c>
      <c r="N127" s="109"/>
      <c r="O127" s="110">
        <v>5286.0</v>
      </c>
      <c r="P127" s="55">
        <v>4495.0</v>
      </c>
      <c r="Q127" s="55"/>
      <c r="R127" s="56">
        <f t="shared" si="14"/>
        <v>0</v>
      </c>
      <c r="S127" s="10"/>
      <c r="T127" s="73">
        <f t="shared" si="40"/>
        <v>3195</v>
      </c>
      <c r="U127" s="74">
        <f t="shared" si="41"/>
        <v>2.457692308</v>
      </c>
      <c r="Y127" s="76">
        <f t="shared" si="5"/>
        <v>0</v>
      </c>
    </row>
    <row r="128">
      <c r="A128" s="57" t="s">
        <v>149</v>
      </c>
      <c r="B128" s="58"/>
      <c r="C128" s="79"/>
      <c r="D128" s="79"/>
      <c r="E128" s="79"/>
      <c r="F128" s="79"/>
      <c r="G128" s="79"/>
      <c r="H128" s="79"/>
      <c r="I128" s="79"/>
      <c r="J128" s="134"/>
      <c r="K128" s="135"/>
      <c r="L128" s="135"/>
      <c r="M128" s="135"/>
      <c r="N128" s="62"/>
      <c r="O128" s="95">
        <f>SUM(O129:O132)</f>
        <v>20612.4</v>
      </c>
      <c r="P128" s="83"/>
      <c r="Q128" s="83"/>
      <c r="R128" s="56">
        <f t="shared" si="14"/>
        <v>0</v>
      </c>
      <c r="S128" s="10"/>
      <c r="T128" s="73"/>
      <c r="U128" s="84"/>
      <c r="Y128" s="76">
        <f t="shared" si="5"/>
        <v>0</v>
      </c>
    </row>
    <row r="129">
      <c r="B129" s="64" t="s">
        <v>150</v>
      </c>
      <c r="C129" s="65">
        <v>11651.63</v>
      </c>
      <c r="D129" s="65">
        <v>15587.49</v>
      </c>
      <c r="E129" s="65">
        <v>14513.93</v>
      </c>
      <c r="F129" s="65">
        <v>14697.0</v>
      </c>
      <c r="G129" s="65">
        <v>15985.0</v>
      </c>
      <c r="H129" s="65">
        <v>7814.75</v>
      </c>
      <c r="I129" s="65">
        <v>3609.66</v>
      </c>
      <c r="J129" s="112">
        <v>17120.0</v>
      </c>
      <c r="K129" s="113">
        <v>17120.0</v>
      </c>
      <c r="L129" s="114">
        <v>17120.0</v>
      </c>
      <c r="M129" s="115">
        <v>17120.0</v>
      </c>
      <c r="N129" s="109"/>
      <c r="O129" s="110">
        <f t="shared" ref="O129:O130" si="42">K129*1.12</f>
        <v>19174.4</v>
      </c>
      <c r="P129" s="55">
        <v>17120.0</v>
      </c>
      <c r="Q129" s="55"/>
      <c r="R129" s="56">
        <f t="shared" si="14"/>
        <v>0</v>
      </c>
      <c r="S129" s="10"/>
      <c r="T129" s="73">
        <f t="shared" ref="T129:T135" si="43">J129-G129</f>
        <v>1135</v>
      </c>
      <c r="U129" s="74">
        <f t="shared" ref="U129:U135" si="44">T129/G129</f>
        <v>0.07100406631</v>
      </c>
      <c r="Y129" s="76">
        <f t="shared" si="5"/>
        <v>0</v>
      </c>
    </row>
    <row r="130">
      <c r="A130" s="77"/>
      <c r="B130" s="64" t="s">
        <v>151</v>
      </c>
      <c r="C130" s="65" t="s">
        <v>29</v>
      </c>
      <c r="D130" s="65">
        <v>681.89</v>
      </c>
      <c r="E130" s="65">
        <v>1960.4</v>
      </c>
      <c r="F130" s="65">
        <v>2000.0</v>
      </c>
      <c r="G130" s="65">
        <v>2875.0</v>
      </c>
      <c r="H130" s="65">
        <v>2678.35</v>
      </c>
      <c r="I130" s="65">
        <v>35.17</v>
      </c>
      <c r="J130" s="112">
        <v>0.0</v>
      </c>
      <c r="K130" s="113">
        <v>0.0</v>
      </c>
      <c r="L130" s="114">
        <v>0.0</v>
      </c>
      <c r="M130" s="115">
        <v>0.0</v>
      </c>
      <c r="N130" s="109"/>
      <c r="O130" s="110">
        <f t="shared" si="42"/>
        <v>0</v>
      </c>
      <c r="P130" s="55">
        <v>0.0</v>
      </c>
      <c r="Q130" s="55"/>
      <c r="R130" s="56">
        <f t="shared" si="14"/>
        <v>0</v>
      </c>
      <c r="S130" s="10"/>
      <c r="T130" s="73">
        <f t="shared" si="43"/>
        <v>-2875</v>
      </c>
      <c r="U130" s="74">
        <f t="shared" si="44"/>
        <v>-1</v>
      </c>
      <c r="Y130" s="76">
        <f t="shared" si="5"/>
        <v>0</v>
      </c>
    </row>
    <row r="131">
      <c r="A131" s="77"/>
      <c r="B131" s="64" t="s">
        <v>141</v>
      </c>
      <c r="C131" s="65">
        <v>6919.76</v>
      </c>
      <c r="D131" s="65">
        <v>7585.37</v>
      </c>
      <c r="E131" s="65">
        <v>4176.87</v>
      </c>
      <c r="F131" s="65">
        <v>3000.0</v>
      </c>
      <c r="G131" s="65" t="s">
        <v>29</v>
      </c>
      <c r="H131" s="65"/>
      <c r="I131" s="65"/>
      <c r="J131" s="112">
        <v>5000.0</v>
      </c>
      <c r="K131" s="113">
        <v>5000.0</v>
      </c>
      <c r="L131" s="114">
        <v>5000.0</v>
      </c>
      <c r="M131" s="115">
        <v>5000.0</v>
      </c>
      <c r="N131" s="109"/>
      <c r="O131" s="110"/>
      <c r="P131" s="55">
        <v>5000.0</v>
      </c>
      <c r="Q131" s="55"/>
      <c r="R131" s="56">
        <f t="shared" si="14"/>
        <v>0</v>
      </c>
      <c r="S131" s="10"/>
      <c r="T131" s="73" t="str">
        <f t="shared" si="43"/>
        <v>#VALUE!</v>
      </c>
      <c r="U131" s="74" t="str">
        <f t="shared" si="44"/>
        <v>#VALUE!</v>
      </c>
      <c r="Y131" s="76">
        <f t="shared" si="5"/>
        <v>0</v>
      </c>
    </row>
    <row r="132">
      <c r="A132" s="77"/>
      <c r="B132" s="64" t="s">
        <v>152</v>
      </c>
      <c r="C132" s="65" t="s">
        <v>29</v>
      </c>
      <c r="D132" s="65">
        <v>749.0</v>
      </c>
      <c r="E132" s="65">
        <v>1185.0</v>
      </c>
      <c r="F132" s="65">
        <v>2500.0</v>
      </c>
      <c r="G132" s="65">
        <v>1438.0</v>
      </c>
      <c r="H132" s="65">
        <v>425.0</v>
      </c>
      <c r="I132" s="65">
        <v>400.0</v>
      </c>
      <c r="J132" s="112">
        <v>1300.0</v>
      </c>
      <c r="K132" s="113">
        <v>1300.0</v>
      </c>
      <c r="L132" s="114">
        <v>1300.0</v>
      </c>
      <c r="M132" s="115">
        <v>1300.0</v>
      </c>
      <c r="N132" s="109"/>
      <c r="O132" s="110">
        <v>1438.0</v>
      </c>
      <c r="P132" s="55">
        <v>1300.0</v>
      </c>
      <c r="Q132" s="55"/>
      <c r="R132" s="56">
        <f t="shared" si="14"/>
        <v>0</v>
      </c>
      <c r="S132" s="10"/>
      <c r="T132" s="73">
        <f t="shared" si="43"/>
        <v>-138</v>
      </c>
      <c r="U132" s="74">
        <f t="shared" si="44"/>
        <v>-0.09596662031</v>
      </c>
      <c r="Y132" s="76">
        <f t="shared" si="5"/>
        <v>0</v>
      </c>
    </row>
    <row r="133">
      <c r="A133" s="77"/>
      <c r="B133" s="64" t="s">
        <v>142</v>
      </c>
      <c r="C133" s="65">
        <v>986.65</v>
      </c>
      <c r="D133" s="65">
        <v>646.95</v>
      </c>
      <c r="E133" s="65">
        <v>4925.89</v>
      </c>
      <c r="F133" s="65">
        <v>5000.0</v>
      </c>
      <c r="G133" s="65" t="s">
        <v>29</v>
      </c>
      <c r="H133" s="65"/>
      <c r="I133" s="65"/>
      <c r="J133" s="112">
        <v>2000.0</v>
      </c>
      <c r="K133" s="113">
        <v>2000.0</v>
      </c>
      <c r="L133" s="114">
        <v>2000.0</v>
      </c>
      <c r="M133" s="115">
        <v>2000.0</v>
      </c>
      <c r="N133" s="109"/>
      <c r="O133" s="110"/>
      <c r="P133" s="55">
        <v>2000.0</v>
      </c>
      <c r="Q133" s="55"/>
      <c r="R133" s="56">
        <f t="shared" si="14"/>
        <v>0</v>
      </c>
      <c r="S133" s="10"/>
      <c r="T133" s="73" t="str">
        <f t="shared" si="43"/>
        <v>#VALUE!</v>
      </c>
      <c r="U133" s="74" t="str">
        <f t="shared" si="44"/>
        <v>#VALUE!</v>
      </c>
      <c r="Y133" s="76">
        <f t="shared" si="5"/>
        <v>0</v>
      </c>
    </row>
    <row r="134">
      <c r="A134" s="77"/>
      <c r="B134" s="64" t="s">
        <v>153</v>
      </c>
      <c r="C134" s="65">
        <v>4735.26</v>
      </c>
      <c r="D134" s="65">
        <v>4587.26</v>
      </c>
      <c r="E134" s="65">
        <v>2065.94</v>
      </c>
      <c r="F134" s="65">
        <v>2070.0</v>
      </c>
      <c r="G134" s="65" t="s">
        <v>29</v>
      </c>
      <c r="H134" s="65">
        <v>0.0</v>
      </c>
      <c r="I134" s="65">
        <v>4.06</v>
      </c>
      <c r="J134" s="112">
        <v>748.0</v>
      </c>
      <c r="K134" s="113">
        <v>748.0</v>
      </c>
      <c r="L134" s="114">
        <v>748.0</v>
      </c>
      <c r="M134" s="115">
        <v>748.0</v>
      </c>
      <c r="N134" s="109"/>
      <c r="O134" s="110"/>
      <c r="P134" s="55">
        <v>748.0</v>
      </c>
      <c r="Q134" s="55"/>
      <c r="R134" s="56">
        <f t="shared" si="14"/>
        <v>0</v>
      </c>
      <c r="S134" s="10"/>
      <c r="T134" s="73" t="str">
        <f t="shared" si="43"/>
        <v>#VALUE!</v>
      </c>
      <c r="U134" s="74" t="str">
        <f t="shared" si="44"/>
        <v>#VALUE!</v>
      </c>
      <c r="Y134" s="76">
        <f t="shared" si="5"/>
        <v>0</v>
      </c>
    </row>
    <row r="135">
      <c r="A135" s="77"/>
      <c r="B135" s="64" t="s">
        <v>154</v>
      </c>
      <c r="C135" s="65" t="s">
        <v>29</v>
      </c>
      <c r="D135" s="65" t="s">
        <v>29</v>
      </c>
      <c r="E135" s="65">
        <v>2997.27</v>
      </c>
      <c r="F135" s="65">
        <v>3000.0</v>
      </c>
      <c r="G135" s="65" t="s">
        <v>29</v>
      </c>
      <c r="H135" s="65"/>
      <c r="I135" s="65"/>
      <c r="J135" s="112">
        <v>5230.0</v>
      </c>
      <c r="K135" s="113">
        <v>5230.0</v>
      </c>
      <c r="L135" s="114">
        <v>5230.0</v>
      </c>
      <c r="M135" s="115">
        <v>5230.0</v>
      </c>
      <c r="N135" s="109"/>
      <c r="O135" s="110"/>
      <c r="P135" s="55">
        <v>5230.0</v>
      </c>
      <c r="Q135" s="55"/>
      <c r="R135" s="56">
        <f t="shared" si="14"/>
        <v>0</v>
      </c>
      <c r="S135" s="10"/>
      <c r="T135" s="73" t="str">
        <f t="shared" si="43"/>
        <v>#VALUE!</v>
      </c>
      <c r="U135" s="74" t="str">
        <f t="shared" si="44"/>
        <v>#VALUE!</v>
      </c>
      <c r="Y135" s="76">
        <f t="shared" si="5"/>
        <v>0</v>
      </c>
    </row>
    <row r="136">
      <c r="A136" s="57" t="s">
        <v>155</v>
      </c>
      <c r="B136" s="58"/>
      <c r="C136" s="79"/>
      <c r="D136" s="79"/>
      <c r="E136" s="79"/>
      <c r="F136" s="79"/>
      <c r="G136" s="79"/>
      <c r="H136" s="79"/>
      <c r="I136" s="79"/>
      <c r="J136" s="136"/>
      <c r="K136" s="137"/>
      <c r="L136" s="137"/>
      <c r="M136" s="137"/>
      <c r="N136" s="62"/>
      <c r="O136" s="95">
        <f>SUM(O137:O141)</f>
        <v>61795.86</v>
      </c>
      <c r="P136" s="83"/>
      <c r="Q136" s="83"/>
      <c r="R136" s="56">
        <f t="shared" si="14"/>
        <v>0</v>
      </c>
      <c r="S136" s="10"/>
      <c r="T136" s="73"/>
      <c r="U136" s="84"/>
      <c r="Y136" s="76">
        <f t="shared" si="5"/>
        <v>0</v>
      </c>
    </row>
    <row r="137">
      <c r="B137" s="64" t="s">
        <v>156</v>
      </c>
      <c r="C137" s="65">
        <v>23348.98</v>
      </c>
      <c r="D137" s="65">
        <v>17475.57</v>
      </c>
      <c r="E137" s="65">
        <v>14758.24</v>
      </c>
      <c r="F137" s="65">
        <v>17239.0</v>
      </c>
      <c r="G137" s="65">
        <v>14152.18</v>
      </c>
      <c r="H137" s="65">
        <v>8703.39</v>
      </c>
      <c r="I137" s="66">
        <v>2872.14</v>
      </c>
      <c r="J137" s="67">
        <v>15001.0</v>
      </c>
      <c r="K137" s="68">
        <v>15001.0</v>
      </c>
      <c r="L137" s="69">
        <v>15001.0</v>
      </c>
      <c r="M137" s="70">
        <v>15001.0</v>
      </c>
      <c r="N137" s="71"/>
      <c r="O137" s="129">
        <v>16713.9</v>
      </c>
      <c r="P137" s="55">
        <v>15001.0</v>
      </c>
      <c r="Q137" s="55"/>
      <c r="R137" s="56">
        <f t="shared" si="14"/>
        <v>0</v>
      </c>
      <c r="S137" s="10"/>
      <c r="T137" s="73">
        <f t="shared" ref="T137:T141" si="45">J137-G137</f>
        <v>848.82</v>
      </c>
      <c r="U137" s="74">
        <f t="shared" ref="U137:U141" si="46">T137/G137</f>
        <v>0.05997803872</v>
      </c>
      <c r="Y137" s="76">
        <f t="shared" si="5"/>
        <v>0</v>
      </c>
    </row>
    <row r="138">
      <c r="A138" s="77"/>
      <c r="B138" s="64" t="s">
        <v>157</v>
      </c>
      <c r="C138" s="65">
        <v>8505.84</v>
      </c>
      <c r="D138" s="65">
        <v>11711.24</v>
      </c>
      <c r="E138" s="65">
        <v>6427.99</v>
      </c>
      <c r="F138" s="65">
        <v>12798.0</v>
      </c>
      <c r="G138" s="65">
        <v>11034.0</v>
      </c>
      <c r="H138" s="65">
        <v>8740.82</v>
      </c>
      <c r="I138" s="65">
        <v>2310.29</v>
      </c>
      <c r="J138" s="112">
        <v>11696.0</v>
      </c>
      <c r="K138" s="113">
        <v>11696.0</v>
      </c>
      <c r="L138" s="114">
        <v>11696.0</v>
      </c>
      <c r="M138" s="115">
        <v>11696.0</v>
      </c>
      <c r="N138" s="109"/>
      <c r="O138" s="110">
        <v>18945.0</v>
      </c>
      <c r="P138" s="55">
        <v>11696.0</v>
      </c>
      <c r="Q138" s="55"/>
      <c r="R138" s="56">
        <f t="shared" si="14"/>
        <v>0</v>
      </c>
      <c r="S138" s="10"/>
      <c r="T138" s="73">
        <f t="shared" si="45"/>
        <v>662</v>
      </c>
      <c r="U138" s="74">
        <f t="shared" si="46"/>
        <v>0.05999637484</v>
      </c>
      <c r="Y138" s="76">
        <f t="shared" si="5"/>
        <v>0</v>
      </c>
    </row>
    <row r="139">
      <c r="A139" s="77"/>
      <c r="B139" s="64" t="s">
        <v>158</v>
      </c>
      <c r="C139" s="65">
        <v>6068.01</v>
      </c>
      <c r="D139" s="65">
        <v>7475.99</v>
      </c>
      <c r="E139" s="65">
        <v>6373.63</v>
      </c>
      <c r="F139" s="65">
        <v>8200.0</v>
      </c>
      <c r="G139" s="65">
        <v>6439.0</v>
      </c>
      <c r="H139" s="65">
        <v>4215.03</v>
      </c>
      <c r="I139" s="65">
        <v>3.2</v>
      </c>
      <c r="J139" s="112">
        <v>6825.0</v>
      </c>
      <c r="K139" s="113">
        <v>6825.0</v>
      </c>
      <c r="L139" s="114">
        <v>6825.0</v>
      </c>
      <c r="M139" s="115">
        <v>6825.0</v>
      </c>
      <c r="N139" s="109"/>
      <c r="O139" s="110">
        <f t="shared" ref="O139:O140" si="47">K139*1.12</f>
        <v>7644</v>
      </c>
      <c r="P139" s="55">
        <v>6825.0</v>
      </c>
      <c r="Q139" s="55"/>
      <c r="R139" s="56">
        <f t="shared" si="14"/>
        <v>0</v>
      </c>
      <c r="S139" s="10"/>
      <c r="T139" s="73">
        <f t="shared" si="45"/>
        <v>386</v>
      </c>
      <c r="U139" s="74">
        <f t="shared" si="46"/>
        <v>0.05994719677</v>
      </c>
      <c r="Y139" s="76">
        <f t="shared" si="5"/>
        <v>0</v>
      </c>
    </row>
    <row r="140">
      <c r="A140" s="77"/>
      <c r="B140" s="64" t="s">
        <v>159</v>
      </c>
      <c r="C140" s="65">
        <v>11835.61</v>
      </c>
      <c r="D140" s="65">
        <v>12268.36</v>
      </c>
      <c r="E140" s="65">
        <v>12473.72</v>
      </c>
      <c r="F140" s="65">
        <v>16000.0</v>
      </c>
      <c r="G140" s="65">
        <v>11281.0</v>
      </c>
      <c r="H140" s="65">
        <v>5875.61</v>
      </c>
      <c r="I140" s="65">
        <v>3612.98</v>
      </c>
      <c r="J140" s="112">
        <v>11958.0</v>
      </c>
      <c r="K140" s="113">
        <v>11958.0</v>
      </c>
      <c r="L140" s="114">
        <v>11958.0</v>
      </c>
      <c r="M140" s="115">
        <v>11958.0</v>
      </c>
      <c r="N140" s="109"/>
      <c r="O140" s="110">
        <f t="shared" si="47"/>
        <v>13392.96</v>
      </c>
      <c r="P140" s="55">
        <v>11958.0</v>
      </c>
      <c r="Q140" s="55"/>
      <c r="R140" s="56">
        <f t="shared" si="14"/>
        <v>0</v>
      </c>
      <c r="S140" s="10"/>
      <c r="T140" s="73">
        <f t="shared" si="45"/>
        <v>677</v>
      </c>
      <c r="U140" s="74">
        <f t="shared" si="46"/>
        <v>0.06001241025</v>
      </c>
      <c r="Y140" s="76">
        <f t="shared" si="5"/>
        <v>0</v>
      </c>
    </row>
    <row r="141">
      <c r="A141" s="77"/>
      <c r="B141" s="64" t="s">
        <v>160</v>
      </c>
      <c r="C141" s="65">
        <v>2269.67</v>
      </c>
      <c r="D141" s="65">
        <v>131.25</v>
      </c>
      <c r="E141" s="65">
        <v>281.98</v>
      </c>
      <c r="F141" s="65">
        <v>3000.0</v>
      </c>
      <c r="G141" s="65">
        <v>3000.0</v>
      </c>
      <c r="H141" s="65">
        <v>0.0</v>
      </c>
      <c r="I141" s="65">
        <v>0.0</v>
      </c>
      <c r="J141" s="112">
        <v>5100.0</v>
      </c>
      <c r="K141" s="113">
        <v>5100.0</v>
      </c>
      <c r="L141" s="114">
        <v>5100.0</v>
      </c>
      <c r="M141" s="115">
        <v>5100.0</v>
      </c>
      <c r="N141" s="109"/>
      <c r="O141" s="138">
        <v>5100.0</v>
      </c>
      <c r="P141" s="55">
        <v>5100.0</v>
      </c>
      <c r="Q141" s="55"/>
      <c r="R141" s="56">
        <f t="shared" si="14"/>
        <v>0</v>
      </c>
      <c r="S141" s="10"/>
      <c r="T141" s="73">
        <f t="shared" si="45"/>
        <v>2100</v>
      </c>
      <c r="U141" s="74">
        <f t="shared" si="46"/>
        <v>0.7</v>
      </c>
      <c r="Y141" s="76">
        <f t="shared" si="5"/>
        <v>0</v>
      </c>
    </row>
    <row r="142">
      <c r="A142" s="57" t="s">
        <v>161</v>
      </c>
      <c r="B142" s="58"/>
      <c r="C142" s="79"/>
      <c r="D142" s="79"/>
      <c r="E142" s="79"/>
      <c r="F142" s="79"/>
      <c r="G142" s="79"/>
      <c r="H142" s="79"/>
      <c r="I142" s="79"/>
      <c r="J142" s="134"/>
      <c r="K142" s="135"/>
      <c r="L142" s="135"/>
      <c r="M142" s="135"/>
      <c r="N142" s="62"/>
      <c r="O142" s="95">
        <f>SUM(O143:O144)</f>
        <v>8500</v>
      </c>
      <c r="P142" s="83"/>
      <c r="Q142" s="83"/>
      <c r="R142" s="56">
        <f t="shared" si="14"/>
        <v>0</v>
      </c>
      <c r="S142" s="10"/>
      <c r="T142" s="73"/>
      <c r="U142" s="84"/>
      <c r="Y142" s="76">
        <f t="shared" si="5"/>
        <v>0</v>
      </c>
    </row>
    <row r="143">
      <c r="B143" s="64" t="s">
        <v>162</v>
      </c>
      <c r="C143" s="65">
        <v>3565.0</v>
      </c>
      <c r="D143" s="65" t="s">
        <v>29</v>
      </c>
      <c r="E143" s="65" t="s">
        <v>29</v>
      </c>
      <c r="F143" s="65">
        <v>2000.0</v>
      </c>
      <c r="G143" s="65">
        <v>1000.0</v>
      </c>
      <c r="H143" s="65">
        <v>0.0</v>
      </c>
      <c r="I143" s="65">
        <v>1000.0</v>
      </c>
      <c r="J143" s="112">
        <v>2000.0</v>
      </c>
      <c r="K143" s="113">
        <v>2000.0</v>
      </c>
      <c r="L143" s="114">
        <v>2000.0</v>
      </c>
      <c r="M143" s="139">
        <v>0.0</v>
      </c>
      <c r="N143" s="109"/>
      <c r="O143" s="110">
        <v>2000.0</v>
      </c>
      <c r="P143" s="55">
        <v>2000.0</v>
      </c>
      <c r="Q143" s="55"/>
      <c r="R143" s="56">
        <f t="shared" si="14"/>
        <v>0</v>
      </c>
      <c r="S143" s="10" t="s">
        <v>163</v>
      </c>
      <c r="T143" s="73">
        <f t="shared" ref="T143:T144" si="48">J143-G143</f>
        <v>1000</v>
      </c>
      <c r="U143" s="74">
        <f t="shared" ref="U143:U144" si="49">T143/G143</f>
        <v>1</v>
      </c>
      <c r="Y143" s="76">
        <f t="shared" si="5"/>
        <v>0</v>
      </c>
    </row>
    <row r="144">
      <c r="A144" s="77"/>
      <c r="B144" s="64" t="s">
        <v>164</v>
      </c>
      <c r="C144" s="65">
        <v>4000.0</v>
      </c>
      <c r="D144" s="65">
        <v>4205.0</v>
      </c>
      <c r="E144" s="65">
        <v>5205.0</v>
      </c>
      <c r="F144" s="65">
        <v>6500.0</v>
      </c>
      <c r="G144" s="65">
        <v>3000.0</v>
      </c>
      <c r="H144" s="65">
        <v>0.0</v>
      </c>
      <c r="I144" s="65">
        <v>2700.0</v>
      </c>
      <c r="J144" s="112">
        <v>3000.0</v>
      </c>
      <c r="K144" s="113">
        <v>3000.0</v>
      </c>
      <c r="L144" s="114">
        <v>3000.0</v>
      </c>
      <c r="M144" s="139">
        <v>0.0</v>
      </c>
      <c r="N144" s="109"/>
      <c r="O144" s="110">
        <v>6500.0</v>
      </c>
      <c r="P144" s="55">
        <v>3000.0</v>
      </c>
      <c r="Q144" s="55"/>
      <c r="R144" s="56">
        <f t="shared" si="14"/>
        <v>0</v>
      </c>
      <c r="S144" s="10"/>
      <c r="T144" s="73">
        <f t="shared" si="48"/>
        <v>0</v>
      </c>
      <c r="U144" s="74">
        <f t="shared" si="49"/>
        <v>0</v>
      </c>
      <c r="Y144" s="76">
        <f t="shared" si="5"/>
        <v>0</v>
      </c>
    </row>
    <row r="145">
      <c r="A145" s="57" t="s">
        <v>165</v>
      </c>
      <c r="B145" s="58"/>
      <c r="C145" s="79"/>
      <c r="D145" s="79"/>
      <c r="E145" s="79"/>
      <c r="F145" s="79"/>
      <c r="G145" s="79"/>
      <c r="H145" s="79"/>
      <c r="I145" s="134"/>
      <c r="J145" s="134"/>
      <c r="K145" s="135"/>
      <c r="L145" s="135"/>
      <c r="M145" s="135"/>
      <c r="N145" s="62"/>
      <c r="O145" s="95">
        <f>SUM(O146:O152)</f>
        <v>160864.5</v>
      </c>
      <c r="P145" s="83"/>
      <c r="Q145" s="83"/>
      <c r="R145" s="56">
        <f t="shared" si="14"/>
        <v>0</v>
      </c>
      <c r="S145" s="10"/>
      <c r="T145" s="73"/>
      <c r="U145" s="84"/>
      <c r="Y145" s="76">
        <f t="shared" si="5"/>
        <v>0</v>
      </c>
    </row>
    <row r="146">
      <c r="B146" s="64" t="s">
        <v>166</v>
      </c>
      <c r="C146" s="65">
        <v>2463.99</v>
      </c>
      <c r="D146" s="65">
        <v>745.0</v>
      </c>
      <c r="E146" s="65">
        <v>14110.0</v>
      </c>
      <c r="F146" s="65">
        <v>13900.0</v>
      </c>
      <c r="G146" s="126">
        <v>28252.0</v>
      </c>
      <c r="H146" s="126">
        <v>21303.73</v>
      </c>
      <c r="I146" s="126">
        <v>0.0</v>
      </c>
      <c r="J146" s="112">
        <v>28252.0</v>
      </c>
      <c r="K146" s="113">
        <v>28252.0</v>
      </c>
      <c r="L146" s="114">
        <v>28252.0</v>
      </c>
      <c r="M146" s="115">
        <v>28252.0</v>
      </c>
      <c r="N146" s="109"/>
      <c r="O146" s="110">
        <v>52582.0</v>
      </c>
      <c r="P146" s="55">
        <v>28252.0</v>
      </c>
      <c r="Q146" s="55"/>
      <c r="R146" s="56">
        <f t="shared" si="14"/>
        <v>0</v>
      </c>
      <c r="S146" s="10" t="s">
        <v>167</v>
      </c>
      <c r="T146" s="73">
        <f t="shared" ref="T146:T152" si="50">J146-G146</f>
        <v>0</v>
      </c>
      <c r="U146" s="74">
        <f t="shared" ref="U146:U152" si="51">T146/G146</f>
        <v>0</v>
      </c>
      <c r="Y146" s="76">
        <f t="shared" si="5"/>
        <v>0</v>
      </c>
    </row>
    <row r="147">
      <c r="A147" s="77"/>
      <c r="B147" s="64" t="s">
        <v>168</v>
      </c>
      <c r="C147" s="65">
        <v>32752.1</v>
      </c>
      <c r="D147" s="65">
        <v>4540.0</v>
      </c>
      <c r="E147" s="65">
        <v>21572.8</v>
      </c>
      <c r="F147" s="65">
        <v>19750.0</v>
      </c>
      <c r="G147" s="65">
        <v>22775.0</v>
      </c>
      <c r="H147" s="65">
        <v>24671.33</v>
      </c>
      <c r="I147" s="65">
        <v>0.0</v>
      </c>
      <c r="J147" s="112">
        <v>22775.0</v>
      </c>
      <c r="K147" s="113">
        <v>22775.0</v>
      </c>
      <c r="L147" s="114">
        <v>22775.0</v>
      </c>
      <c r="M147" s="115">
        <v>22775.0</v>
      </c>
      <c r="N147" s="109"/>
      <c r="O147" s="110">
        <v>36751.0</v>
      </c>
      <c r="P147" s="55">
        <v>22775.0</v>
      </c>
      <c r="Q147" s="55"/>
      <c r="R147" s="56">
        <f t="shared" si="14"/>
        <v>0</v>
      </c>
      <c r="S147" s="10"/>
      <c r="T147" s="73">
        <f t="shared" si="50"/>
        <v>0</v>
      </c>
      <c r="U147" s="74">
        <f t="shared" si="51"/>
        <v>0</v>
      </c>
      <c r="Y147" s="76">
        <f t="shared" si="5"/>
        <v>0</v>
      </c>
    </row>
    <row r="148">
      <c r="A148" s="77"/>
      <c r="B148" s="64" t="s">
        <v>169</v>
      </c>
      <c r="C148" s="65">
        <v>18420.0</v>
      </c>
      <c r="D148" s="65" t="s">
        <v>29</v>
      </c>
      <c r="E148" s="65">
        <v>5510.0</v>
      </c>
      <c r="F148" s="65">
        <v>5510.0</v>
      </c>
      <c r="G148" s="65">
        <v>2074.0</v>
      </c>
      <c r="H148" s="65">
        <v>0.0</v>
      </c>
      <c r="I148" s="65">
        <v>0.0</v>
      </c>
      <c r="J148" s="112">
        <v>2074.0</v>
      </c>
      <c r="K148" s="113">
        <v>2074.0</v>
      </c>
      <c r="L148" s="114">
        <v>2074.0</v>
      </c>
      <c r="M148" s="115">
        <v>2074.0</v>
      </c>
      <c r="N148" s="109"/>
      <c r="O148" s="110">
        <v>29700.0</v>
      </c>
      <c r="P148" s="55">
        <v>2074.0</v>
      </c>
      <c r="Q148" s="55"/>
      <c r="R148" s="56">
        <f t="shared" si="14"/>
        <v>0</v>
      </c>
      <c r="S148" s="10"/>
      <c r="T148" s="73">
        <f t="shared" si="50"/>
        <v>0</v>
      </c>
      <c r="U148" s="74">
        <f t="shared" si="51"/>
        <v>0</v>
      </c>
      <c r="Y148" s="76">
        <f t="shared" si="5"/>
        <v>0</v>
      </c>
    </row>
    <row r="149">
      <c r="A149" s="77"/>
      <c r="B149" s="64" t="s">
        <v>170</v>
      </c>
      <c r="C149" s="65">
        <v>12277.48</v>
      </c>
      <c r="D149" s="65">
        <v>13249.38</v>
      </c>
      <c r="E149" s="65">
        <v>16399.76</v>
      </c>
      <c r="F149" s="65">
        <v>15025.0</v>
      </c>
      <c r="G149" s="126">
        <v>17752.0</v>
      </c>
      <c r="H149" s="126">
        <v>17751.97</v>
      </c>
      <c r="I149" s="126">
        <v>0.0</v>
      </c>
      <c r="J149" s="112">
        <v>25323.0</v>
      </c>
      <c r="K149" s="113">
        <v>25323.0</v>
      </c>
      <c r="L149" s="114">
        <v>25323.0</v>
      </c>
      <c r="M149" s="115">
        <v>25323.0</v>
      </c>
      <c r="N149" s="109"/>
      <c r="O149" s="110">
        <v>27818.0</v>
      </c>
      <c r="P149" s="55">
        <v>25323.0</v>
      </c>
      <c r="Q149" s="55"/>
      <c r="R149" s="56">
        <f t="shared" si="14"/>
        <v>0</v>
      </c>
      <c r="S149" s="10" t="s">
        <v>171</v>
      </c>
      <c r="T149" s="73">
        <f t="shared" si="50"/>
        <v>7571</v>
      </c>
      <c r="U149" s="74">
        <f t="shared" si="51"/>
        <v>0.4264871564</v>
      </c>
      <c r="Y149" s="76">
        <f t="shared" si="5"/>
        <v>0</v>
      </c>
    </row>
    <row r="150">
      <c r="A150" s="77"/>
      <c r="B150" s="64" t="s">
        <v>172</v>
      </c>
      <c r="C150" s="65">
        <v>2865.68</v>
      </c>
      <c r="D150" s="65">
        <v>1014.84</v>
      </c>
      <c r="E150" s="65" t="s">
        <v>29</v>
      </c>
      <c r="F150" s="65"/>
      <c r="G150" s="65">
        <v>0.0</v>
      </c>
      <c r="H150" s="65"/>
      <c r="I150" s="65"/>
      <c r="J150" s="112">
        <v>0.0</v>
      </c>
      <c r="K150" s="113">
        <v>0.0</v>
      </c>
      <c r="L150" s="114">
        <v>0.0</v>
      </c>
      <c r="M150" s="115">
        <v>0.0</v>
      </c>
      <c r="N150" s="109"/>
      <c r="O150" s="110"/>
      <c r="P150" s="55">
        <v>0.0</v>
      </c>
      <c r="Q150" s="55"/>
      <c r="R150" s="56">
        <f t="shared" si="14"/>
        <v>0</v>
      </c>
      <c r="S150" s="10"/>
      <c r="T150" s="73">
        <f t="shared" si="50"/>
        <v>0</v>
      </c>
      <c r="U150" s="74" t="str">
        <f t="shared" si="51"/>
        <v>#DIV/0!</v>
      </c>
      <c r="Y150" s="76">
        <f t="shared" si="5"/>
        <v>0</v>
      </c>
    </row>
    <row r="151">
      <c r="A151" s="77"/>
      <c r="B151" s="64" t="s">
        <v>173</v>
      </c>
      <c r="C151" s="65">
        <v>8039.71</v>
      </c>
      <c r="D151" s="65">
        <v>5128.8</v>
      </c>
      <c r="E151" s="65">
        <v>3298.61</v>
      </c>
      <c r="F151" s="65">
        <v>19900.0</v>
      </c>
      <c r="G151" s="65">
        <v>10006.0</v>
      </c>
      <c r="H151" s="65">
        <v>1798.68</v>
      </c>
      <c r="I151" s="65">
        <v>2108.9</v>
      </c>
      <c r="J151" s="112">
        <v>9500.0</v>
      </c>
      <c r="K151" s="113">
        <v>9500.0</v>
      </c>
      <c r="L151" s="114">
        <v>9500.0</v>
      </c>
      <c r="M151" s="115">
        <v>9500.0</v>
      </c>
      <c r="N151" s="109"/>
      <c r="O151" s="110">
        <f>K151*1.025</f>
        <v>9737.5</v>
      </c>
      <c r="P151" s="55">
        <v>9500.0</v>
      </c>
      <c r="Q151" s="55"/>
      <c r="R151" s="56">
        <f t="shared" si="14"/>
        <v>0</v>
      </c>
      <c r="S151" s="10"/>
      <c r="T151" s="73">
        <f t="shared" si="50"/>
        <v>-506</v>
      </c>
      <c r="U151" s="74">
        <f t="shared" si="51"/>
        <v>-0.05056965821</v>
      </c>
      <c r="Y151" s="76">
        <f t="shared" si="5"/>
        <v>0</v>
      </c>
    </row>
    <row r="152">
      <c r="A152" s="77"/>
      <c r="B152" s="140" t="s">
        <v>174</v>
      </c>
      <c r="C152" s="65">
        <v>11592.0</v>
      </c>
      <c r="D152" s="65">
        <v>107.5</v>
      </c>
      <c r="E152" s="65" t="s">
        <v>29</v>
      </c>
      <c r="F152" s="65">
        <v>0.0</v>
      </c>
      <c r="G152" s="65">
        <v>4276.0</v>
      </c>
      <c r="H152" s="65">
        <v>0.0</v>
      </c>
      <c r="I152" s="65">
        <v>0.0</v>
      </c>
      <c r="J152" s="112">
        <v>0.0</v>
      </c>
      <c r="K152" s="113">
        <v>0.0</v>
      </c>
      <c r="L152" s="114">
        <v>0.0</v>
      </c>
      <c r="M152" s="115">
        <v>0.0</v>
      </c>
      <c r="N152" s="109"/>
      <c r="O152" s="110">
        <v>4276.0</v>
      </c>
      <c r="P152" s="55">
        <v>0.0</v>
      </c>
      <c r="Q152" s="55"/>
      <c r="R152" s="56">
        <f t="shared" si="14"/>
        <v>0</v>
      </c>
      <c r="S152" s="10"/>
      <c r="T152" s="73">
        <f t="shared" si="50"/>
        <v>-4276</v>
      </c>
      <c r="U152" s="74">
        <f t="shared" si="51"/>
        <v>-1</v>
      </c>
      <c r="Y152" s="76">
        <f t="shared" si="5"/>
        <v>0</v>
      </c>
    </row>
    <row r="153">
      <c r="A153" s="57" t="s">
        <v>175</v>
      </c>
      <c r="B153" s="58"/>
      <c r="C153" s="79"/>
      <c r="D153" s="79"/>
      <c r="E153" s="79"/>
      <c r="F153" s="79"/>
      <c r="G153" s="134"/>
      <c r="H153" s="134"/>
      <c r="I153" s="134"/>
      <c r="J153" s="134"/>
      <c r="K153" s="135"/>
      <c r="L153" s="135"/>
      <c r="M153" s="135"/>
      <c r="N153" s="62"/>
      <c r="O153" s="95">
        <f>SUM(O154:O158)</f>
        <v>22842.88</v>
      </c>
      <c r="P153" s="83"/>
      <c r="Q153" s="83"/>
      <c r="R153" s="56">
        <f t="shared" si="14"/>
        <v>0</v>
      </c>
      <c r="S153" s="10"/>
      <c r="T153" s="73"/>
      <c r="U153" s="84"/>
      <c r="Y153" s="76">
        <f t="shared" si="5"/>
        <v>0</v>
      </c>
    </row>
    <row r="154">
      <c r="B154" s="64" t="s">
        <v>176</v>
      </c>
      <c r="C154" s="65">
        <v>498.14</v>
      </c>
      <c r="D154" s="65">
        <v>517.16</v>
      </c>
      <c r="E154" s="65">
        <v>196.67</v>
      </c>
      <c r="F154" s="65">
        <v>250.0</v>
      </c>
      <c r="G154" s="65">
        <v>241.5</v>
      </c>
      <c r="H154" s="65">
        <v>0.0</v>
      </c>
      <c r="I154" s="65">
        <v>239.44</v>
      </c>
      <c r="J154" s="112">
        <v>270.0</v>
      </c>
      <c r="K154" s="113">
        <v>270.0</v>
      </c>
      <c r="L154" s="114">
        <v>270.0</v>
      </c>
      <c r="M154" s="115">
        <v>270.0</v>
      </c>
      <c r="N154" s="109"/>
      <c r="O154" s="110">
        <f t="shared" ref="O154:O157" si="52">K154*1.12</f>
        <v>302.4</v>
      </c>
      <c r="P154" s="55">
        <v>270.0</v>
      </c>
      <c r="Q154" s="55"/>
      <c r="R154" s="56">
        <f t="shared" si="14"/>
        <v>0</v>
      </c>
      <c r="S154" s="10"/>
      <c r="T154" s="73">
        <f t="shared" ref="T154:T158" si="53">J154-G154</f>
        <v>28.5</v>
      </c>
      <c r="U154" s="74">
        <f t="shared" ref="U154:U158" si="54">T154/G154</f>
        <v>0.1180124224</v>
      </c>
      <c r="Y154" s="76">
        <f t="shared" si="5"/>
        <v>0</v>
      </c>
    </row>
    <row r="155">
      <c r="A155" s="77"/>
      <c r="B155" s="64" t="s">
        <v>177</v>
      </c>
      <c r="C155" s="65">
        <v>350.48</v>
      </c>
      <c r="D155" s="65">
        <v>524.4</v>
      </c>
      <c r="E155" s="65">
        <v>154.95</v>
      </c>
      <c r="F155" s="65">
        <v>403.0</v>
      </c>
      <c r="G155" s="65">
        <v>495.0</v>
      </c>
      <c r="H155" s="65">
        <v>372.23</v>
      </c>
      <c r="I155" s="65">
        <v>0.0</v>
      </c>
      <c r="J155" s="112">
        <v>554.0</v>
      </c>
      <c r="K155" s="113">
        <v>554.0</v>
      </c>
      <c r="L155" s="114">
        <v>554.0</v>
      </c>
      <c r="M155" s="115">
        <v>554.0</v>
      </c>
      <c r="N155" s="109"/>
      <c r="O155" s="110">
        <f t="shared" si="52"/>
        <v>620.48</v>
      </c>
      <c r="P155" s="55">
        <v>554.0</v>
      </c>
      <c r="Q155" s="55"/>
      <c r="R155" s="56">
        <f t="shared" si="14"/>
        <v>0</v>
      </c>
      <c r="S155" s="10"/>
      <c r="T155" s="73">
        <f t="shared" si="53"/>
        <v>59</v>
      </c>
      <c r="U155" s="74">
        <f t="shared" si="54"/>
        <v>0.1191919192</v>
      </c>
      <c r="Y155" s="76">
        <f t="shared" si="5"/>
        <v>0</v>
      </c>
    </row>
    <row r="156">
      <c r="A156" s="77"/>
      <c r="B156" s="64" t="s">
        <v>178</v>
      </c>
      <c r="C156" s="65">
        <v>800.0</v>
      </c>
      <c r="D156" s="65">
        <v>784.16</v>
      </c>
      <c r="E156" s="65">
        <v>520.94</v>
      </c>
      <c r="F156" s="65">
        <v>575.0</v>
      </c>
      <c r="G156" s="65">
        <v>264.0</v>
      </c>
      <c r="H156" s="65">
        <v>0.0</v>
      </c>
      <c r="I156" s="65">
        <v>0.0</v>
      </c>
      <c r="J156" s="112">
        <v>296.0</v>
      </c>
      <c r="K156" s="113">
        <v>296.0</v>
      </c>
      <c r="L156" s="114">
        <v>296.0</v>
      </c>
      <c r="M156" s="115">
        <v>296.0</v>
      </c>
      <c r="N156" s="109"/>
      <c r="O156" s="110">
        <f t="shared" si="52"/>
        <v>331.52</v>
      </c>
      <c r="P156" s="55">
        <v>296.0</v>
      </c>
      <c r="Q156" s="55"/>
      <c r="R156" s="56">
        <f t="shared" si="14"/>
        <v>0</v>
      </c>
      <c r="S156" s="10"/>
      <c r="T156" s="73">
        <f t="shared" si="53"/>
        <v>32</v>
      </c>
      <c r="U156" s="74">
        <f t="shared" si="54"/>
        <v>0.1212121212</v>
      </c>
      <c r="Y156" s="76">
        <f t="shared" si="5"/>
        <v>0</v>
      </c>
    </row>
    <row r="157">
      <c r="A157" s="77"/>
      <c r="B157" s="64" t="s">
        <v>179</v>
      </c>
      <c r="C157" s="65">
        <v>5286.02</v>
      </c>
      <c r="D157" s="65">
        <v>1992.72</v>
      </c>
      <c r="E157" s="65">
        <v>2038.15</v>
      </c>
      <c r="F157" s="65">
        <v>6954.0</v>
      </c>
      <c r="G157" s="65">
        <v>6954.0</v>
      </c>
      <c r="H157" s="65">
        <v>3712.65</v>
      </c>
      <c r="I157" s="65">
        <v>365.94</v>
      </c>
      <c r="J157" s="112">
        <v>6954.0</v>
      </c>
      <c r="K157" s="113">
        <v>6954.0</v>
      </c>
      <c r="L157" s="114">
        <v>6954.0</v>
      </c>
      <c r="M157" s="115">
        <v>6954.0</v>
      </c>
      <c r="N157" s="109"/>
      <c r="O157" s="110">
        <f t="shared" si="52"/>
        <v>7788.48</v>
      </c>
      <c r="P157" s="55">
        <v>6954.0</v>
      </c>
      <c r="Q157" s="55"/>
      <c r="R157" s="56">
        <f t="shared" si="14"/>
        <v>0</v>
      </c>
      <c r="S157" s="10"/>
      <c r="T157" s="73">
        <f t="shared" si="53"/>
        <v>0</v>
      </c>
      <c r="U157" s="74">
        <f t="shared" si="54"/>
        <v>0</v>
      </c>
      <c r="Y157" s="76">
        <f t="shared" si="5"/>
        <v>0</v>
      </c>
    </row>
    <row r="158">
      <c r="A158" s="77"/>
      <c r="B158" s="64" t="s">
        <v>180</v>
      </c>
      <c r="C158" s="65">
        <v>12481.38</v>
      </c>
      <c r="D158" s="65">
        <v>13887.26</v>
      </c>
      <c r="E158" s="65">
        <v>16109.92</v>
      </c>
      <c r="F158" s="65">
        <v>24800.0</v>
      </c>
      <c r="G158" s="65">
        <v>13800.0</v>
      </c>
      <c r="H158" s="65">
        <v>7186.0</v>
      </c>
      <c r="I158" s="65">
        <v>0.0</v>
      </c>
      <c r="J158" s="112">
        <v>13800.0</v>
      </c>
      <c r="K158" s="113">
        <v>13800.0</v>
      </c>
      <c r="L158" s="114">
        <v>13800.0</v>
      </c>
      <c r="M158" s="115">
        <v>13800.0</v>
      </c>
      <c r="N158" s="109"/>
      <c r="O158" s="110">
        <v>13800.0</v>
      </c>
      <c r="P158" s="55">
        <v>13800.0</v>
      </c>
      <c r="Q158" s="55"/>
      <c r="R158" s="56">
        <f t="shared" si="14"/>
        <v>0</v>
      </c>
      <c r="S158" s="10"/>
      <c r="T158" s="73">
        <f t="shared" si="53"/>
        <v>0</v>
      </c>
      <c r="U158" s="74">
        <f t="shared" si="54"/>
        <v>0</v>
      </c>
      <c r="Y158" s="76">
        <f t="shared" si="5"/>
        <v>0</v>
      </c>
    </row>
    <row r="159">
      <c r="A159" s="57" t="s">
        <v>181</v>
      </c>
      <c r="B159" s="58"/>
      <c r="C159" s="79"/>
      <c r="D159" s="79"/>
      <c r="E159" s="79"/>
      <c r="F159" s="79"/>
      <c r="G159" s="79"/>
      <c r="H159" s="79"/>
      <c r="I159" s="134"/>
      <c r="J159" s="134"/>
      <c r="K159" s="135"/>
      <c r="L159" s="135"/>
      <c r="M159" s="135"/>
      <c r="N159" s="62"/>
      <c r="O159" s="95">
        <f>SUM(O160)</f>
        <v>13000</v>
      </c>
      <c r="P159" s="83"/>
      <c r="Q159" s="83"/>
      <c r="R159" s="56">
        <f t="shared" si="14"/>
        <v>0</v>
      </c>
      <c r="S159" s="10"/>
      <c r="T159" s="73"/>
      <c r="U159" s="84"/>
      <c r="Y159" s="76">
        <f t="shared" si="5"/>
        <v>0</v>
      </c>
    </row>
    <row r="160">
      <c r="B160" s="64" t="s">
        <v>182</v>
      </c>
      <c r="C160" s="65">
        <v>8683.86</v>
      </c>
      <c r="D160" s="65">
        <v>6663.6</v>
      </c>
      <c r="E160" s="65">
        <v>5583.01</v>
      </c>
      <c r="F160" s="65">
        <v>7930.0</v>
      </c>
      <c r="G160" s="65">
        <v>7575.0</v>
      </c>
      <c r="H160" s="65">
        <v>3792.77</v>
      </c>
      <c r="I160" s="92">
        <v>28.71</v>
      </c>
      <c r="J160" s="67">
        <v>12126.0</v>
      </c>
      <c r="K160" s="68">
        <v>12126.0</v>
      </c>
      <c r="L160" s="69">
        <v>12126.0</v>
      </c>
      <c r="M160" s="70">
        <v>12126.0</v>
      </c>
      <c r="N160" s="71"/>
      <c r="O160" s="72">
        <v>13000.0</v>
      </c>
      <c r="P160" s="55">
        <v>12126.0</v>
      </c>
      <c r="Q160" s="55"/>
      <c r="R160" s="56">
        <f t="shared" si="14"/>
        <v>0</v>
      </c>
      <c r="S160" s="10" t="s">
        <v>183</v>
      </c>
      <c r="T160" s="73">
        <f>J160-G160</f>
        <v>4551</v>
      </c>
      <c r="U160" s="74">
        <f>T160/G160</f>
        <v>0.6007920792</v>
      </c>
      <c r="Y160" s="76">
        <f t="shared" si="5"/>
        <v>0</v>
      </c>
    </row>
    <row r="161">
      <c r="A161" s="57" t="s">
        <v>184</v>
      </c>
      <c r="B161" s="58"/>
      <c r="C161" s="79"/>
      <c r="D161" s="79"/>
      <c r="E161" s="79"/>
      <c r="F161" s="79"/>
      <c r="G161" s="79"/>
      <c r="H161" s="79"/>
      <c r="I161" s="134"/>
      <c r="J161" s="134"/>
      <c r="K161" s="135"/>
      <c r="L161" s="135"/>
      <c r="M161" s="135"/>
      <c r="N161" s="123"/>
      <c r="O161" s="141">
        <f>SUM(O162:O165)</f>
        <v>16628.92</v>
      </c>
      <c r="P161" s="83"/>
      <c r="Q161" s="83"/>
      <c r="R161" s="56">
        <f t="shared" si="14"/>
        <v>0</v>
      </c>
      <c r="S161" s="10"/>
      <c r="T161" s="73"/>
      <c r="U161" s="84"/>
      <c r="Y161" s="76">
        <f t="shared" si="5"/>
        <v>0</v>
      </c>
    </row>
    <row r="162">
      <c r="B162" s="64" t="s">
        <v>185</v>
      </c>
      <c r="C162" s="65">
        <v>3500.0</v>
      </c>
      <c r="D162" s="65">
        <v>3500.0</v>
      </c>
      <c r="E162" s="65">
        <v>3500.0</v>
      </c>
      <c r="F162" s="65">
        <v>3500.0</v>
      </c>
      <c r="G162" s="65">
        <v>3500.0</v>
      </c>
      <c r="H162" s="65">
        <v>3500.0</v>
      </c>
      <c r="I162" s="65">
        <v>0.0</v>
      </c>
      <c r="J162" s="112">
        <v>3500.0</v>
      </c>
      <c r="K162" s="113">
        <v>3500.0</v>
      </c>
      <c r="L162" s="114">
        <v>3500.0</v>
      </c>
      <c r="M162" s="115">
        <v>3500.0</v>
      </c>
      <c r="N162" s="109"/>
      <c r="O162" s="110">
        <v>3500.0</v>
      </c>
      <c r="P162" s="55">
        <v>3500.0</v>
      </c>
      <c r="Q162" s="55"/>
      <c r="R162" s="56">
        <f t="shared" si="14"/>
        <v>0</v>
      </c>
      <c r="S162" s="10"/>
      <c r="T162" s="73">
        <f t="shared" ref="T162:T165" si="55">J162-G162</f>
        <v>0</v>
      </c>
      <c r="U162" s="74">
        <f t="shared" ref="U162:U165" si="56">T162/G162</f>
        <v>0</v>
      </c>
      <c r="Y162" s="76">
        <f t="shared" si="5"/>
        <v>0</v>
      </c>
    </row>
    <row r="163">
      <c r="A163" s="77"/>
      <c r="B163" s="64" t="s">
        <v>186</v>
      </c>
      <c r="C163" s="65">
        <v>4298.56</v>
      </c>
      <c r="D163" s="65">
        <v>4141.91</v>
      </c>
      <c r="E163" s="65">
        <v>3713.56</v>
      </c>
      <c r="F163" s="65">
        <v>4300.0</v>
      </c>
      <c r="G163" s="65">
        <v>4300.0</v>
      </c>
      <c r="H163" s="65">
        <v>2862.96</v>
      </c>
      <c r="I163" s="65">
        <v>712.52</v>
      </c>
      <c r="J163" s="112">
        <v>4816.0</v>
      </c>
      <c r="K163" s="113">
        <v>4816.0</v>
      </c>
      <c r="L163" s="114">
        <v>4816.0</v>
      </c>
      <c r="M163" s="115">
        <v>4816.0</v>
      </c>
      <c r="N163" s="109"/>
      <c r="O163" s="110">
        <f>K163*1.12</f>
        <v>5393.92</v>
      </c>
      <c r="P163" s="55">
        <v>4816.0</v>
      </c>
      <c r="Q163" s="55"/>
      <c r="R163" s="56">
        <f t="shared" si="14"/>
        <v>0</v>
      </c>
      <c r="S163" s="10"/>
      <c r="T163" s="73">
        <f t="shared" si="55"/>
        <v>516</v>
      </c>
      <c r="U163" s="74">
        <f t="shared" si="56"/>
        <v>0.12</v>
      </c>
      <c r="Y163" s="76">
        <f t="shared" si="5"/>
        <v>0</v>
      </c>
    </row>
    <row r="164">
      <c r="A164" s="77"/>
      <c r="B164" s="64" t="s">
        <v>187</v>
      </c>
      <c r="C164" s="65">
        <v>620.0</v>
      </c>
      <c r="D164" s="65">
        <v>620.0</v>
      </c>
      <c r="E164" s="65" t="s">
        <v>29</v>
      </c>
      <c r="F164" s="65">
        <v>620.0</v>
      </c>
      <c r="G164" s="65">
        <v>620.0</v>
      </c>
      <c r="H164" s="65">
        <v>0.0</v>
      </c>
      <c r="I164" s="65">
        <v>620.0</v>
      </c>
      <c r="J164" s="112">
        <v>620.0</v>
      </c>
      <c r="K164" s="113">
        <v>620.0</v>
      </c>
      <c r="L164" s="114">
        <v>620.0</v>
      </c>
      <c r="M164" s="115">
        <v>620.0</v>
      </c>
      <c r="N164" s="109"/>
      <c r="O164" s="110">
        <v>620.0</v>
      </c>
      <c r="P164" s="55">
        <v>620.0</v>
      </c>
      <c r="Q164" s="55"/>
      <c r="R164" s="56">
        <f t="shared" si="14"/>
        <v>0</v>
      </c>
      <c r="S164" s="10"/>
      <c r="T164" s="73">
        <f t="shared" si="55"/>
        <v>0</v>
      </c>
      <c r="U164" s="74">
        <f t="shared" si="56"/>
        <v>0</v>
      </c>
      <c r="Y164" s="76">
        <f t="shared" si="5"/>
        <v>0</v>
      </c>
    </row>
    <row r="165">
      <c r="A165" s="142" t="s">
        <v>188</v>
      </c>
      <c r="B165" s="64" t="s">
        <v>189</v>
      </c>
      <c r="C165" s="65">
        <v>5325.0</v>
      </c>
      <c r="D165" s="65">
        <v>3525.9</v>
      </c>
      <c r="E165" s="65">
        <v>2065.0</v>
      </c>
      <c r="F165" s="65">
        <v>4315.0</v>
      </c>
      <c r="G165" s="65">
        <v>7115.0</v>
      </c>
      <c r="H165" s="65">
        <v>0.0</v>
      </c>
      <c r="I165" s="65">
        <v>0.0</v>
      </c>
      <c r="J165" s="112">
        <v>7115.0</v>
      </c>
      <c r="K165" s="113">
        <v>7115.0</v>
      </c>
      <c r="L165" s="114">
        <v>7115.0</v>
      </c>
      <c r="M165" s="115">
        <v>7115.0</v>
      </c>
      <c r="N165" s="109"/>
      <c r="O165" s="110">
        <v>7115.0</v>
      </c>
      <c r="P165" s="55">
        <v>7115.0</v>
      </c>
      <c r="Q165" s="55"/>
      <c r="R165" s="56">
        <f t="shared" si="14"/>
        <v>0</v>
      </c>
      <c r="S165" s="10"/>
      <c r="T165" s="73">
        <f t="shared" si="55"/>
        <v>0</v>
      </c>
      <c r="U165" s="74">
        <f t="shared" si="56"/>
        <v>0</v>
      </c>
      <c r="Y165" s="76">
        <f t="shared" si="5"/>
        <v>0</v>
      </c>
    </row>
    <row r="166">
      <c r="A166" s="57" t="s">
        <v>190</v>
      </c>
      <c r="B166" s="58"/>
      <c r="C166" s="79"/>
      <c r="D166" s="79"/>
      <c r="E166" s="79"/>
      <c r="F166" s="79"/>
      <c r="G166" s="79"/>
      <c r="H166" s="79"/>
      <c r="I166" s="79"/>
      <c r="J166" s="80"/>
      <c r="K166" s="61"/>
      <c r="L166" s="61"/>
      <c r="M166" s="61"/>
      <c r="N166" s="123"/>
      <c r="O166" s="141">
        <f>SUM(O167:O168)</f>
        <v>2146777</v>
      </c>
      <c r="P166" s="83"/>
      <c r="Q166" s="83"/>
      <c r="R166" s="56">
        <f t="shared" si="14"/>
        <v>0</v>
      </c>
      <c r="S166" s="10"/>
      <c r="T166" s="73"/>
      <c r="U166" s="84"/>
      <c r="Y166" s="76">
        <f t="shared" si="5"/>
        <v>0</v>
      </c>
    </row>
    <row r="167">
      <c r="B167" s="64" t="s">
        <v>191</v>
      </c>
      <c r="C167" s="65">
        <v>837900.0</v>
      </c>
      <c r="D167" s="65">
        <v>917525.0</v>
      </c>
      <c r="E167" s="65">
        <v>907200.0</v>
      </c>
      <c r="F167" s="65">
        <v>907200.0</v>
      </c>
      <c r="G167" s="65">
        <v>965500.0</v>
      </c>
      <c r="H167" s="65">
        <v>488250.0</v>
      </c>
      <c r="I167" s="92">
        <v>477250.0</v>
      </c>
      <c r="J167" s="67">
        <f t="shared" ref="J167:M167" si="57">1029820+23540</f>
        <v>1053360</v>
      </c>
      <c r="K167" s="68">
        <f t="shared" si="57"/>
        <v>1053360</v>
      </c>
      <c r="L167" s="69">
        <f t="shared" si="57"/>
        <v>1053360</v>
      </c>
      <c r="M167" s="70">
        <f t="shared" si="57"/>
        <v>1053360</v>
      </c>
      <c r="N167" s="93"/>
      <c r="O167" s="72">
        <f>K167*1.15</f>
        <v>1211364</v>
      </c>
      <c r="P167" s="55">
        <v>1110325.0</v>
      </c>
      <c r="Q167" s="55"/>
      <c r="R167" s="56">
        <f t="shared" si="14"/>
        <v>-56965</v>
      </c>
      <c r="S167" s="10" t="s">
        <v>192</v>
      </c>
      <c r="T167" s="73">
        <f t="shared" ref="T167:T168" si="58">J167-G167</f>
        <v>87860</v>
      </c>
      <c r="U167" s="74">
        <f t="shared" ref="U167:U168" si="59">T167/G167</f>
        <v>0.09099948213</v>
      </c>
      <c r="Y167" s="76">
        <f t="shared" si="5"/>
        <v>0</v>
      </c>
    </row>
    <row r="168">
      <c r="A168" s="77"/>
      <c r="B168" s="64" t="s">
        <v>193</v>
      </c>
      <c r="C168" s="65">
        <v>320243.78</v>
      </c>
      <c r="D168" s="65">
        <v>401402.22</v>
      </c>
      <c r="E168" s="65">
        <v>434921.91</v>
      </c>
      <c r="F168" s="65">
        <v>445328.0</v>
      </c>
      <c r="G168" s="65">
        <v>565734.0</v>
      </c>
      <c r="H168" s="65">
        <v>336605.47</v>
      </c>
      <c r="I168" s="66">
        <v>165195.8</v>
      </c>
      <c r="J168" s="67">
        <v>649953.0</v>
      </c>
      <c r="K168" s="68">
        <v>649953.0</v>
      </c>
      <c r="L168" s="69">
        <v>649953.0</v>
      </c>
      <c r="M168" s="70">
        <v>649953.0</v>
      </c>
      <c r="N168" s="71"/>
      <c r="O168" s="72">
        <v>935413.0</v>
      </c>
      <c r="P168" s="55">
        <v>649953.0</v>
      </c>
      <c r="Q168" s="55"/>
      <c r="R168" s="56">
        <f t="shared" si="14"/>
        <v>0</v>
      </c>
      <c r="S168" s="10"/>
      <c r="T168" s="73">
        <f t="shared" si="58"/>
        <v>84219</v>
      </c>
      <c r="U168" s="74">
        <f t="shared" si="59"/>
        <v>0.1488667819</v>
      </c>
      <c r="Y168" s="76">
        <f t="shared" si="5"/>
        <v>0</v>
      </c>
    </row>
    <row r="169">
      <c r="A169" s="57" t="s">
        <v>194</v>
      </c>
      <c r="B169" s="58"/>
      <c r="C169" s="79"/>
      <c r="D169" s="79"/>
      <c r="E169" s="79"/>
      <c r="F169" s="79"/>
      <c r="G169" s="79"/>
      <c r="H169" s="79"/>
      <c r="I169" s="80"/>
      <c r="J169" s="80"/>
      <c r="K169" s="61"/>
      <c r="L169" s="61"/>
      <c r="M169" s="61"/>
      <c r="N169" s="123"/>
      <c r="O169" s="141">
        <f>SUM(O170:O176)</f>
        <v>236763</v>
      </c>
      <c r="P169" s="20"/>
      <c r="Q169" s="20"/>
      <c r="R169" s="56">
        <f t="shared" si="14"/>
        <v>0</v>
      </c>
      <c r="S169" s="10"/>
      <c r="T169" s="73"/>
      <c r="U169" s="84"/>
      <c r="Y169" s="76">
        <f t="shared" si="5"/>
        <v>0</v>
      </c>
    </row>
    <row r="170">
      <c r="B170" s="64" t="s">
        <v>195</v>
      </c>
      <c r="C170" s="65">
        <v>39880.0</v>
      </c>
      <c r="D170" s="65">
        <v>40000.0</v>
      </c>
      <c r="E170" s="126">
        <v>87822.0</v>
      </c>
      <c r="F170" s="126">
        <v>40000.0</v>
      </c>
      <c r="G170" s="126">
        <v>127550.0</v>
      </c>
      <c r="H170" s="126">
        <v>47847.0</v>
      </c>
      <c r="I170" s="126">
        <v>13169.0</v>
      </c>
      <c r="J170" s="112">
        <v>127550.0</v>
      </c>
      <c r="K170" s="113">
        <v>127550.0</v>
      </c>
      <c r="L170" s="114">
        <v>127550.0</v>
      </c>
      <c r="M170" s="139">
        <v>0.0</v>
      </c>
      <c r="N170" s="109"/>
      <c r="O170" s="110">
        <v>191763.0</v>
      </c>
      <c r="P170" s="55">
        <v>145000.0</v>
      </c>
      <c r="Q170" s="55"/>
      <c r="R170" s="56">
        <f t="shared" si="14"/>
        <v>-17450</v>
      </c>
      <c r="S170" s="10" t="s">
        <v>196</v>
      </c>
      <c r="T170" s="73">
        <f t="shared" ref="T170:T172" si="60">J170-G170</f>
        <v>0</v>
      </c>
      <c r="U170" s="74">
        <f t="shared" ref="U170:U172" si="61">T170/G170</f>
        <v>0</v>
      </c>
      <c r="Y170" s="76">
        <f t="shared" si="5"/>
        <v>0</v>
      </c>
    </row>
    <row r="171">
      <c r="A171" s="77"/>
      <c r="B171" s="64" t="s">
        <v>197</v>
      </c>
      <c r="C171" s="65">
        <v>8980.0</v>
      </c>
      <c r="D171" s="65">
        <v>8980.0</v>
      </c>
      <c r="E171" s="65">
        <v>8980.0</v>
      </c>
      <c r="F171" s="65">
        <v>9000.0</v>
      </c>
      <c r="G171" s="65">
        <v>9000.0</v>
      </c>
      <c r="H171" s="65">
        <v>8980.0</v>
      </c>
      <c r="I171" s="65">
        <v>0.0</v>
      </c>
      <c r="J171" s="112">
        <v>9000.0</v>
      </c>
      <c r="K171" s="113">
        <v>9000.0</v>
      </c>
      <c r="L171" s="114">
        <v>9000.0</v>
      </c>
      <c r="M171" s="115">
        <v>9000.0</v>
      </c>
      <c r="N171" s="109"/>
      <c r="O171" s="110">
        <v>9000.0</v>
      </c>
      <c r="P171" s="55">
        <v>9000.0</v>
      </c>
      <c r="Q171" s="55"/>
      <c r="R171" s="56">
        <f t="shared" si="14"/>
        <v>0</v>
      </c>
      <c r="S171" s="10"/>
      <c r="T171" s="73">
        <f t="shared" si="60"/>
        <v>0</v>
      </c>
      <c r="U171" s="74">
        <f t="shared" si="61"/>
        <v>0</v>
      </c>
      <c r="Y171" s="76">
        <f t="shared" si="5"/>
        <v>0</v>
      </c>
    </row>
    <row r="172">
      <c r="A172" s="77"/>
      <c r="B172" s="64" t="s">
        <v>198</v>
      </c>
      <c r="C172" s="65">
        <v>22250.5</v>
      </c>
      <c r="D172" s="65">
        <v>18486.0</v>
      </c>
      <c r="E172" s="65">
        <v>31994.5</v>
      </c>
      <c r="F172" s="65">
        <v>20000.0</v>
      </c>
      <c r="G172" s="65">
        <v>20000.0</v>
      </c>
      <c r="H172" s="65">
        <v>19716.0</v>
      </c>
      <c r="I172" s="65">
        <v>542.0</v>
      </c>
      <c r="J172" s="112">
        <v>20000.0</v>
      </c>
      <c r="K172" s="113">
        <v>20000.0</v>
      </c>
      <c r="L172" s="114">
        <v>20000.0</v>
      </c>
      <c r="M172" s="115">
        <v>20000.0</v>
      </c>
      <c r="N172" s="109"/>
      <c r="O172" s="110">
        <v>20000.0</v>
      </c>
      <c r="P172" s="55">
        <v>20000.0</v>
      </c>
      <c r="Q172" s="55"/>
      <c r="R172" s="56">
        <f t="shared" si="14"/>
        <v>0</v>
      </c>
      <c r="S172" s="10"/>
      <c r="T172" s="73">
        <f t="shared" si="60"/>
        <v>0</v>
      </c>
      <c r="U172" s="74">
        <f t="shared" si="61"/>
        <v>0</v>
      </c>
      <c r="Y172" s="76">
        <f t="shared" si="5"/>
        <v>0</v>
      </c>
    </row>
    <row r="173">
      <c r="A173" s="77"/>
      <c r="B173" s="64" t="s">
        <v>199</v>
      </c>
      <c r="C173" s="65">
        <v>1510.0</v>
      </c>
      <c r="D173" s="65" t="s">
        <v>29</v>
      </c>
      <c r="E173" s="65" t="s">
        <v>29</v>
      </c>
      <c r="F173" s="65">
        <v>0.0</v>
      </c>
      <c r="G173" s="65" t="s">
        <v>29</v>
      </c>
      <c r="H173" s="65"/>
      <c r="I173" s="65"/>
      <c r="J173" s="112" t="s">
        <v>29</v>
      </c>
      <c r="K173" s="113" t="s">
        <v>29</v>
      </c>
      <c r="L173" s="114" t="s">
        <v>29</v>
      </c>
      <c r="M173" s="115" t="s">
        <v>29</v>
      </c>
      <c r="N173" s="109"/>
      <c r="O173" s="110"/>
      <c r="P173" s="55" t="s">
        <v>29</v>
      </c>
      <c r="Q173" s="55"/>
      <c r="R173" s="56" t="str">
        <f t="shared" si="14"/>
        <v>#VALUE!</v>
      </c>
      <c r="S173" s="10"/>
      <c r="T173" s="73"/>
      <c r="U173" s="84"/>
      <c r="Y173" s="117" t="str">
        <f t="shared" si="5"/>
        <v>#VALUE!</v>
      </c>
    </row>
    <row r="174">
      <c r="A174" s="77"/>
      <c r="B174" s="64" t="s">
        <v>200</v>
      </c>
      <c r="C174" s="65">
        <v>1931.87</v>
      </c>
      <c r="D174" s="65">
        <v>7601.83</v>
      </c>
      <c r="E174" s="65">
        <v>7189.85</v>
      </c>
      <c r="F174" s="65">
        <v>10000.0</v>
      </c>
      <c r="G174" s="65">
        <v>10000.0</v>
      </c>
      <c r="H174" s="65">
        <v>3649.3</v>
      </c>
      <c r="I174" s="65">
        <v>0.0</v>
      </c>
      <c r="J174" s="112">
        <v>10000.0</v>
      </c>
      <c r="K174" s="113">
        <v>10000.0</v>
      </c>
      <c r="L174" s="114">
        <v>10000.0</v>
      </c>
      <c r="M174" s="115">
        <v>10000.0</v>
      </c>
      <c r="N174" s="109"/>
      <c r="O174" s="110">
        <v>10000.0</v>
      </c>
      <c r="P174" s="55">
        <v>10000.0</v>
      </c>
      <c r="Q174" s="55"/>
      <c r="R174" s="56">
        <f t="shared" si="14"/>
        <v>0</v>
      </c>
      <c r="S174" s="10"/>
      <c r="T174" s="73">
        <f>J174-G174</f>
        <v>0</v>
      </c>
      <c r="U174" s="74">
        <f>T174/G174</f>
        <v>0</v>
      </c>
      <c r="Y174" s="76">
        <f t="shared" si="5"/>
        <v>0</v>
      </c>
    </row>
    <row r="175">
      <c r="A175" s="77"/>
      <c r="B175" s="64" t="s">
        <v>201</v>
      </c>
      <c r="C175" s="65">
        <v>12672.37</v>
      </c>
      <c r="D175" s="65">
        <v>10698.25</v>
      </c>
      <c r="E175" s="65">
        <v>6650.0</v>
      </c>
      <c r="F175" s="65">
        <v>10000.0</v>
      </c>
      <c r="G175" s="65" t="s">
        <v>29</v>
      </c>
      <c r="H175" s="65"/>
      <c r="I175" s="65"/>
      <c r="J175" s="112" t="s">
        <v>29</v>
      </c>
      <c r="K175" s="113" t="s">
        <v>29</v>
      </c>
      <c r="L175" s="114" t="s">
        <v>29</v>
      </c>
      <c r="M175" s="115" t="s">
        <v>29</v>
      </c>
      <c r="N175" s="109"/>
      <c r="O175" s="110"/>
      <c r="P175" s="55" t="s">
        <v>29</v>
      </c>
      <c r="Q175" s="55"/>
      <c r="R175" s="56" t="str">
        <f t="shared" si="14"/>
        <v>#VALUE!</v>
      </c>
      <c r="S175" s="10"/>
      <c r="T175" s="73"/>
      <c r="U175" s="84"/>
      <c r="Y175" s="117" t="str">
        <f t="shared" si="5"/>
        <v>#VALUE!</v>
      </c>
    </row>
    <row r="176">
      <c r="A176" s="77"/>
      <c r="B176" s="64" t="s">
        <v>202</v>
      </c>
      <c r="C176" s="65">
        <v>5648.01</v>
      </c>
      <c r="D176" s="65">
        <v>5673.19</v>
      </c>
      <c r="E176" s="65">
        <v>9054.58</v>
      </c>
      <c r="F176" s="65">
        <v>6000.0</v>
      </c>
      <c r="G176" s="65">
        <v>6000.0</v>
      </c>
      <c r="H176" s="65">
        <v>3126.0</v>
      </c>
      <c r="I176" s="65">
        <v>0.0</v>
      </c>
      <c r="J176" s="112">
        <v>6000.0</v>
      </c>
      <c r="K176" s="113">
        <v>6000.0</v>
      </c>
      <c r="L176" s="114">
        <v>6000.0</v>
      </c>
      <c r="M176" s="115">
        <v>6000.0</v>
      </c>
      <c r="N176" s="109"/>
      <c r="O176" s="110">
        <v>6000.0</v>
      </c>
      <c r="P176" s="55">
        <v>6000.0</v>
      </c>
      <c r="Q176" s="55"/>
      <c r="R176" s="56">
        <f t="shared" si="14"/>
        <v>0</v>
      </c>
      <c r="S176" s="10"/>
      <c r="T176" s="73">
        <f>J176-G176</f>
        <v>0</v>
      </c>
      <c r="U176" s="74">
        <f>T176/G176</f>
        <v>0</v>
      </c>
      <c r="Y176" s="76">
        <f t="shared" si="5"/>
        <v>0</v>
      </c>
    </row>
    <row r="177">
      <c r="A177" s="57" t="s">
        <v>203</v>
      </c>
      <c r="B177" s="58"/>
      <c r="C177" s="79"/>
      <c r="D177" s="79"/>
      <c r="E177" s="79"/>
      <c r="F177" s="79"/>
      <c r="G177" s="79"/>
      <c r="H177" s="79"/>
      <c r="I177" s="79"/>
      <c r="J177" s="80"/>
      <c r="K177" s="61"/>
      <c r="L177" s="143"/>
      <c r="M177" s="144"/>
      <c r="N177" s="123"/>
      <c r="O177" s="141">
        <f>SUM(O178)</f>
        <v>84000</v>
      </c>
      <c r="P177" s="83"/>
      <c r="Q177" s="83"/>
      <c r="R177" s="56">
        <f t="shared" si="14"/>
        <v>0</v>
      </c>
      <c r="S177" s="10"/>
      <c r="T177" s="73"/>
      <c r="U177" s="84"/>
      <c r="Y177" s="76">
        <f t="shared" si="5"/>
        <v>0</v>
      </c>
    </row>
    <row r="178">
      <c r="B178" s="64" t="s">
        <v>204</v>
      </c>
      <c r="C178" s="65">
        <v>51447.24</v>
      </c>
      <c r="D178" s="65">
        <v>75431.59</v>
      </c>
      <c r="E178" s="65">
        <v>59407.2</v>
      </c>
      <c r="F178" s="65">
        <v>70675.0</v>
      </c>
      <c r="G178" s="65">
        <v>75000.0</v>
      </c>
      <c r="H178" s="65">
        <v>35384.25</v>
      </c>
      <c r="I178" s="66">
        <v>3817.98</v>
      </c>
      <c r="J178" s="67">
        <v>75000.0</v>
      </c>
      <c r="K178" s="68">
        <v>75000.0</v>
      </c>
      <c r="L178" s="69">
        <v>75000.0</v>
      </c>
      <c r="M178" s="98">
        <v>60000.0</v>
      </c>
      <c r="N178" s="93"/>
      <c r="O178" s="129">
        <f>K178*1.12</f>
        <v>84000</v>
      </c>
      <c r="P178" s="55">
        <v>79500.0</v>
      </c>
      <c r="Q178" s="55"/>
      <c r="R178" s="56">
        <f t="shared" si="14"/>
        <v>-4500</v>
      </c>
      <c r="S178" s="10"/>
      <c r="T178" s="73">
        <f>J178-G178</f>
        <v>0</v>
      </c>
      <c r="U178" s="74">
        <f>T178/G178</f>
        <v>0</v>
      </c>
      <c r="Y178" s="76">
        <f t="shared" si="5"/>
        <v>0</v>
      </c>
    </row>
    <row r="179">
      <c r="A179" s="57" t="s">
        <v>205</v>
      </c>
      <c r="B179" s="58"/>
      <c r="C179" s="79"/>
      <c r="D179" s="79"/>
      <c r="E179" s="79"/>
      <c r="F179" s="79"/>
      <c r="G179" s="79"/>
      <c r="H179" s="79"/>
      <c r="I179" s="79"/>
      <c r="J179" s="80"/>
      <c r="K179" s="61"/>
      <c r="L179" s="143"/>
      <c r="M179" s="144"/>
      <c r="N179" s="123"/>
      <c r="O179" s="141">
        <f>SUM(O180:O181)</f>
        <v>161552</v>
      </c>
      <c r="P179" s="83"/>
      <c r="Q179" s="83"/>
      <c r="R179" s="56">
        <f t="shared" si="14"/>
        <v>0</v>
      </c>
      <c r="S179" s="10"/>
      <c r="T179" s="73"/>
      <c r="U179" s="84"/>
      <c r="Y179" s="76">
        <f t="shared" si="5"/>
        <v>0</v>
      </c>
    </row>
    <row r="180">
      <c r="B180" s="64" t="s">
        <v>206</v>
      </c>
      <c r="C180" s="65">
        <v>786.55</v>
      </c>
      <c r="D180" s="65">
        <v>2077.55</v>
      </c>
      <c r="E180" s="65" t="s">
        <v>29</v>
      </c>
      <c r="F180" s="65">
        <v>4000.0</v>
      </c>
      <c r="G180" s="65">
        <v>4200.0</v>
      </c>
      <c r="H180" s="65">
        <v>377.26</v>
      </c>
      <c r="I180" s="66">
        <v>0.0</v>
      </c>
      <c r="J180" s="67">
        <v>4200.0</v>
      </c>
      <c r="K180" s="68">
        <v>4200.0</v>
      </c>
      <c r="L180" s="69">
        <v>4200.0</v>
      </c>
      <c r="M180" s="70">
        <v>4200.0</v>
      </c>
      <c r="N180" s="71"/>
      <c r="O180" s="72">
        <v>4200.0</v>
      </c>
      <c r="P180" s="55">
        <v>4200.0</v>
      </c>
      <c r="Q180" s="55"/>
      <c r="R180" s="56">
        <f t="shared" si="14"/>
        <v>0</v>
      </c>
      <c r="S180" s="10"/>
      <c r="T180" s="73">
        <f t="shared" ref="T180:T181" si="62">J180-G180</f>
        <v>0</v>
      </c>
      <c r="U180" s="74">
        <f t="shared" ref="U180:U181" si="63">T180/G180</f>
        <v>0</v>
      </c>
      <c r="Y180" s="76">
        <f t="shared" si="5"/>
        <v>0</v>
      </c>
    </row>
    <row r="181">
      <c r="A181" s="77"/>
      <c r="B181" s="64" t="s">
        <v>207</v>
      </c>
      <c r="C181" s="65">
        <v>122623.01</v>
      </c>
      <c r="D181" s="65">
        <v>94479.53</v>
      </c>
      <c r="E181" s="65">
        <v>82521.58</v>
      </c>
      <c r="F181" s="65">
        <v>120000.0</v>
      </c>
      <c r="G181" s="65">
        <v>145000.0</v>
      </c>
      <c r="H181" s="65">
        <v>41233.36</v>
      </c>
      <c r="I181" s="66">
        <v>38116.04</v>
      </c>
      <c r="J181" s="67">
        <v>148320.0</v>
      </c>
      <c r="K181" s="68">
        <v>148320.0</v>
      </c>
      <c r="L181" s="69">
        <v>148320.0</v>
      </c>
      <c r="M181" s="70">
        <v>148320.0</v>
      </c>
      <c r="N181" s="71"/>
      <c r="O181" s="72">
        <v>157352.0</v>
      </c>
      <c r="P181" s="55">
        <v>148320.0</v>
      </c>
      <c r="Q181" s="55"/>
      <c r="R181" s="56">
        <f t="shared" si="14"/>
        <v>0</v>
      </c>
      <c r="S181" s="10"/>
      <c r="T181" s="73">
        <f t="shared" si="62"/>
        <v>3320</v>
      </c>
      <c r="U181" s="74">
        <f t="shared" si="63"/>
        <v>0.02289655172</v>
      </c>
      <c r="Y181" s="76">
        <f t="shared" si="5"/>
        <v>0</v>
      </c>
    </row>
    <row r="182">
      <c r="A182" s="57" t="s">
        <v>208</v>
      </c>
      <c r="B182" s="58"/>
      <c r="C182" s="79"/>
      <c r="D182" s="79"/>
      <c r="E182" s="79"/>
      <c r="F182" s="79"/>
      <c r="G182" s="79"/>
      <c r="H182" s="79"/>
      <c r="I182" s="79"/>
      <c r="J182" s="80"/>
      <c r="K182" s="61"/>
      <c r="L182" s="143"/>
      <c r="M182" s="144"/>
      <c r="N182" s="123"/>
      <c r="O182" s="141">
        <f>SUM(O183:O188)</f>
        <v>571168</v>
      </c>
      <c r="P182" s="83"/>
      <c r="Q182" s="83"/>
      <c r="R182" s="56">
        <f t="shared" si="14"/>
        <v>0</v>
      </c>
      <c r="S182" s="10"/>
      <c r="T182" s="73"/>
      <c r="U182" s="84"/>
      <c r="Y182" s="76">
        <f t="shared" si="5"/>
        <v>0</v>
      </c>
    </row>
    <row r="183">
      <c r="B183" s="64" t="s">
        <v>209</v>
      </c>
      <c r="C183" s="65">
        <v>25050.93</v>
      </c>
      <c r="D183" s="65">
        <v>27338.19</v>
      </c>
      <c r="E183" s="65">
        <v>39075.19</v>
      </c>
      <c r="F183" s="65">
        <v>34000.0</v>
      </c>
      <c r="G183" s="65">
        <v>50000.0</v>
      </c>
      <c r="H183" s="65">
        <v>14830.53</v>
      </c>
      <c r="I183" s="66">
        <v>20238.18</v>
      </c>
      <c r="J183" s="67">
        <v>50000.0</v>
      </c>
      <c r="K183" s="68">
        <v>50000.0</v>
      </c>
      <c r="L183" s="69">
        <v>50000.0</v>
      </c>
      <c r="M183" s="70">
        <v>50000.0</v>
      </c>
      <c r="N183" s="71"/>
      <c r="O183" s="72">
        <v>50000.0</v>
      </c>
      <c r="P183" s="55">
        <v>50000.0</v>
      </c>
      <c r="Q183" s="55"/>
      <c r="R183" s="56">
        <f t="shared" si="14"/>
        <v>0</v>
      </c>
      <c r="S183" s="10"/>
      <c r="T183" s="73">
        <f t="shared" ref="T183:T188" si="64">J183-G183</f>
        <v>0</v>
      </c>
      <c r="U183" s="74">
        <f t="shared" ref="U183:U188" si="65">T183/G183</f>
        <v>0</v>
      </c>
      <c r="Y183" s="76">
        <f t="shared" si="5"/>
        <v>0</v>
      </c>
    </row>
    <row r="184">
      <c r="A184" s="77"/>
      <c r="B184" s="64" t="s">
        <v>210</v>
      </c>
      <c r="C184" s="65">
        <v>170089.55</v>
      </c>
      <c r="D184" s="65">
        <v>262189.43</v>
      </c>
      <c r="E184" s="65">
        <v>297265.99</v>
      </c>
      <c r="F184" s="65">
        <v>230000.0</v>
      </c>
      <c r="G184" s="65">
        <v>265000.0</v>
      </c>
      <c r="H184" s="65">
        <v>205084.35</v>
      </c>
      <c r="I184" s="66">
        <v>39781.9</v>
      </c>
      <c r="J184" s="67">
        <v>316250.0</v>
      </c>
      <c r="K184" s="68">
        <v>316250.0</v>
      </c>
      <c r="L184" s="69">
        <v>316250.0</v>
      </c>
      <c r="M184" s="70">
        <v>316250.0</v>
      </c>
      <c r="N184" s="71"/>
      <c r="O184" s="72">
        <v>418241.0</v>
      </c>
      <c r="P184" s="55">
        <v>316250.0</v>
      </c>
      <c r="Q184" s="55"/>
      <c r="R184" s="56">
        <f t="shared" si="14"/>
        <v>0</v>
      </c>
      <c r="S184" s="10"/>
      <c r="T184" s="73">
        <f t="shared" si="64"/>
        <v>51250</v>
      </c>
      <c r="U184" s="74">
        <f t="shared" si="65"/>
        <v>0.1933962264</v>
      </c>
      <c r="Y184" s="76">
        <f t="shared" si="5"/>
        <v>0</v>
      </c>
    </row>
    <row r="185">
      <c r="A185" s="77"/>
      <c r="B185" s="64" t="s">
        <v>211</v>
      </c>
      <c r="C185" s="65">
        <v>21083.0</v>
      </c>
      <c r="D185" s="65">
        <v>22688.2</v>
      </c>
      <c r="E185" s="65">
        <v>21462.87</v>
      </c>
      <c r="F185" s="65">
        <v>26000.0</v>
      </c>
      <c r="G185" s="65">
        <v>26000.0</v>
      </c>
      <c r="H185" s="65">
        <v>11304.15</v>
      </c>
      <c r="I185" s="92">
        <v>1195.85</v>
      </c>
      <c r="J185" s="67">
        <v>30000.0</v>
      </c>
      <c r="K185" s="68">
        <v>30000.0</v>
      </c>
      <c r="L185" s="69">
        <v>30000.0</v>
      </c>
      <c r="M185" s="70">
        <v>30000.0</v>
      </c>
      <c r="N185" s="71"/>
      <c r="O185" s="72">
        <v>35165.0</v>
      </c>
      <c r="P185" s="55">
        <v>34140.0</v>
      </c>
      <c r="Q185" s="55"/>
      <c r="R185" s="56">
        <f t="shared" si="14"/>
        <v>-4140</v>
      </c>
      <c r="S185" s="10" t="s">
        <v>212</v>
      </c>
      <c r="T185" s="73">
        <f t="shared" si="64"/>
        <v>4000</v>
      </c>
      <c r="U185" s="74">
        <f t="shared" si="65"/>
        <v>0.1538461538</v>
      </c>
      <c r="Y185" s="76">
        <f t="shared" si="5"/>
        <v>0</v>
      </c>
    </row>
    <row r="186">
      <c r="A186" s="77"/>
      <c r="B186" s="64" t="s">
        <v>213</v>
      </c>
      <c r="C186" s="65">
        <v>9347.68</v>
      </c>
      <c r="D186" s="65">
        <v>8422.51</v>
      </c>
      <c r="E186" s="65">
        <v>15785.12</v>
      </c>
      <c r="F186" s="65">
        <v>14700.0</v>
      </c>
      <c r="G186" s="65">
        <v>21700.0</v>
      </c>
      <c r="H186" s="65">
        <v>9247.55</v>
      </c>
      <c r="I186" s="66">
        <v>6846.95</v>
      </c>
      <c r="J186" s="67">
        <v>15141.0</v>
      </c>
      <c r="K186" s="68">
        <v>15141.0</v>
      </c>
      <c r="L186" s="69">
        <v>15141.0</v>
      </c>
      <c r="M186" s="70">
        <v>15141.0</v>
      </c>
      <c r="N186" s="71"/>
      <c r="O186" s="72">
        <v>16063.0</v>
      </c>
      <c r="P186" s="55">
        <v>15141.0</v>
      </c>
      <c r="Q186" s="55"/>
      <c r="R186" s="56">
        <f t="shared" si="14"/>
        <v>0</v>
      </c>
      <c r="S186" s="10"/>
      <c r="T186" s="73">
        <f t="shared" si="64"/>
        <v>-6559</v>
      </c>
      <c r="U186" s="74">
        <f t="shared" si="65"/>
        <v>-0.3022580645</v>
      </c>
      <c r="Y186" s="76">
        <f t="shared" si="5"/>
        <v>0</v>
      </c>
    </row>
    <row r="187">
      <c r="A187" s="77"/>
      <c r="B187" s="64" t="s">
        <v>214</v>
      </c>
      <c r="C187" s="65">
        <v>22491.66</v>
      </c>
      <c r="D187" s="65">
        <v>25132.77</v>
      </c>
      <c r="E187" s="65">
        <v>35349.75</v>
      </c>
      <c r="F187" s="65">
        <v>28000.0</v>
      </c>
      <c r="G187" s="65">
        <v>35000.0</v>
      </c>
      <c r="H187" s="65">
        <v>22973.44</v>
      </c>
      <c r="I187" s="66">
        <v>2026.56</v>
      </c>
      <c r="J187" s="67">
        <v>40000.0</v>
      </c>
      <c r="K187" s="68">
        <v>40000.0</v>
      </c>
      <c r="L187" s="69">
        <v>40000.0</v>
      </c>
      <c r="M187" s="70">
        <v>40000.0</v>
      </c>
      <c r="N187" s="71"/>
      <c r="O187" s="72">
        <v>50000.0</v>
      </c>
      <c r="P187" s="55">
        <v>40000.0</v>
      </c>
      <c r="Q187" s="55"/>
      <c r="R187" s="56">
        <f t="shared" si="14"/>
        <v>0</v>
      </c>
      <c r="S187" s="10"/>
      <c r="T187" s="73">
        <f t="shared" si="64"/>
        <v>5000</v>
      </c>
      <c r="U187" s="74">
        <f t="shared" si="65"/>
        <v>0.1428571429</v>
      </c>
      <c r="Y187" s="76">
        <f t="shared" si="5"/>
        <v>0</v>
      </c>
    </row>
    <row r="188">
      <c r="A188" s="77"/>
      <c r="B188" s="64" t="s">
        <v>215</v>
      </c>
      <c r="C188" s="65">
        <v>1043.76</v>
      </c>
      <c r="D188" s="65" t="s">
        <v>29</v>
      </c>
      <c r="E188" s="65">
        <v>120.5</v>
      </c>
      <c r="F188" s="65">
        <v>1550.0</v>
      </c>
      <c r="G188" s="65">
        <v>1550.0</v>
      </c>
      <c r="H188" s="65">
        <v>0.0</v>
      </c>
      <c r="I188" s="145">
        <v>0.0</v>
      </c>
      <c r="J188" s="146">
        <v>1600.0</v>
      </c>
      <c r="K188" s="113">
        <v>1600.0</v>
      </c>
      <c r="L188" s="114">
        <v>1600.0</v>
      </c>
      <c r="M188" s="115">
        <v>1600.0</v>
      </c>
      <c r="N188" s="147"/>
      <c r="O188" s="148">
        <v>1699.0</v>
      </c>
      <c r="P188" s="55">
        <v>1600.0</v>
      </c>
      <c r="Q188" s="55"/>
      <c r="R188" s="56">
        <f t="shared" si="14"/>
        <v>0</v>
      </c>
      <c r="S188" s="10"/>
      <c r="T188" s="73">
        <f t="shared" si="64"/>
        <v>50</v>
      </c>
      <c r="U188" s="74">
        <f t="shared" si="65"/>
        <v>0.03225806452</v>
      </c>
      <c r="Y188" s="76">
        <f t="shared" si="5"/>
        <v>0</v>
      </c>
    </row>
    <row r="189">
      <c r="A189" s="57" t="s">
        <v>216</v>
      </c>
      <c r="B189" s="58"/>
      <c r="C189" s="79"/>
      <c r="D189" s="79"/>
      <c r="E189" s="79"/>
      <c r="F189" s="79"/>
      <c r="G189" s="79"/>
      <c r="H189" s="79"/>
      <c r="I189" s="79"/>
      <c r="J189" s="80"/>
      <c r="K189" s="61"/>
      <c r="L189" s="143"/>
      <c r="M189" s="144"/>
      <c r="N189" s="123"/>
      <c r="O189" s="141">
        <f>SUM(O190:O191)</f>
        <v>92702</v>
      </c>
      <c r="P189" s="83"/>
      <c r="Q189" s="83"/>
      <c r="R189" s="56">
        <f t="shared" si="14"/>
        <v>0</v>
      </c>
      <c r="S189" s="10"/>
      <c r="T189" s="73"/>
      <c r="U189" s="84"/>
      <c r="Y189" s="76">
        <f t="shared" si="5"/>
        <v>0</v>
      </c>
    </row>
    <row r="190">
      <c r="B190" s="64" t="s">
        <v>217</v>
      </c>
      <c r="C190" s="65">
        <v>14531.64</v>
      </c>
      <c r="D190" s="65">
        <v>16815.3</v>
      </c>
      <c r="E190" s="65">
        <v>15863.6</v>
      </c>
      <c r="F190" s="65">
        <v>26900.0</v>
      </c>
      <c r="G190" s="126">
        <v>59000.0</v>
      </c>
      <c r="H190" s="126">
        <v>27148.79</v>
      </c>
      <c r="I190" s="92">
        <v>1199.66</v>
      </c>
      <c r="J190" s="67">
        <v>50000.0</v>
      </c>
      <c r="K190" s="68">
        <v>50000.0</v>
      </c>
      <c r="L190" s="69">
        <v>50000.0</v>
      </c>
      <c r="M190" s="70">
        <v>50000.0</v>
      </c>
      <c r="N190" s="71"/>
      <c r="O190" s="72">
        <v>64000.0</v>
      </c>
      <c r="P190" s="55">
        <v>60000.0</v>
      </c>
      <c r="Q190" s="55"/>
      <c r="R190" s="56">
        <f t="shared" si="14"/>
        <v>-10000</v>
      </c>
      <c r="S190" s="10" t="s">
        <v>218</v>
      </c>
      <c r="T190" s="73">
        <f t="shared" ref="T190:T191" si="66">J190-G190</f>
        <v>-9000</v>
      </c>
      <c r="U190" s="74">
        <f t="shared" ref="U190:U191" si="67">T190/G190</f>
        <v>-0.1525423729</v>
      </c>
      <c r="Y190" s="76">
        <f t="shared" si="5"/>
        <v>0</v>
      </c>
    </row>
    <row r="191">
      <c r="A191" s="77"/>
      <c r="B191" s="64" t="s">
        <v>219</v>
      </c>
      <c r="C191" s="126">
        <v>8819.72</v>
      </c>
      <c r="D191" s="126">
        <v>14186.11</v>
      </c>
      <c r="E191" s="126">
        <v>20694.58</v>
      </c>
      <c r="F191" s="126">
        <v>20695.0</v>
      </c>
      <c r="G191" s="65">
        <v>21730.0</v>
      </c>
      <c r="H191" s="65">
        <v>30936.06</v>
      </c>
      <c r="I191" s="66">
        <v>1702.31</v>
      </c>
      <c r="J191" s="67">
        <v>29458.0</v>
      </c>
      <c r="K191" s="68">
        <v>29458.0</v>
      </c>
      <c r="L191" s="69">
        <v>29458.0</v>
      </c>
      <c r="M191" s="70">
        <v>29458.0</v>
      </c>
      <c r="N191" s="71"/>
      <c r="O191" s="72">
        <v>28702.0</v>
      </c>
      <c r="P191" s="55">
        <v>29458.0</v>
      </c>
      <c r="Q191" s="55"/>
      <c r="R191" s="56">
        <f t="shared" si="14"/>
        <v>0</v>
      </c>
      <c r="S191" s="149" t="s">
        <v>220</v>
      </c>
      <c r="T191" s="73">
        <f t="shared" si="66"/>
        <v>7728</v>
      </c>
      <c r="U191" s="74">
        <f t="shared" si="67"/>
        <v>0.3556373677</v>
      </c>
      <c r="Y191" s="76">
        <f t="shared" si="5"/>
        <v>0</v>
      </c>
    </row>
    <row r="192">
      <c r="A192" s="57" t="s">
        <v>221</v>
      </c>
      <c r="B192" s="58"/>
      <c r="C192" s="79"/>
      <c r="D192" s="79"/>
      <c r="E192" s="79"/>
      <c r="F192" s="79"/>
      <c r="G192" s="79"/>
      <c r="H192" s="79"/>
      <c r="I192" s="79"/>
      <c r="J192" s="80"/>
      <c r="K192" s="61"/>
      <c r="L192" s="143"/>
      <c r="M192" s="144"/>
      <c r="N192" s="123"/>
      <c r="O192" s="141">
        <f>SUM(O193:O196)</f>
        <v>421541</v>
      </c>
      <c r="P192" s="83"/>
      <c r="Q192" s="83"/>
      <c r="R192" s="56">
        <f t="shared" si="14"/>
        <v>0</v>
      </c>
      <c r="S192" s="10"/>
      <c r="T192" s="73"/>
      <c r="U192" s="84"/>
      <c r="Y192" s="76">
        <f t="shared" si="5"/>
        <v>0</v>
      </c>
    </row>
    <row r="193">
      <c r="B193" s="64" t="s">
        <v>222</v>
      </c>
      <c r="C193" s="65">
        <v>128844.3</v>
      </c>
      <c r="D193" s="65">
        <v>213919.5</v>
      </c>
      <c r="E193" s="65">
        <v>293639.05</v>
      </c>
      <c r="F193" s="65">
        <v>225643.0</v>
      </c>
      <c r="G193" s="126">
        <v>257000.0</v>
      </c>
      <c r="H193" s="126">
        <v>141714.01</v>
      </c>
      <c r="I193" s="92">
        <v>71656.29</v>
      </c>
      <c r="J193" s="67">
        <v>257000.0</v>
      </c>
      <c r="K193" s="68">
        <v>257000.0</v>
      </c>
      <c r="L193" s="69">
        <v>257000.0</v>
      </c>
      <c r="M193" s="70">
        <v>257000.0</v>
      </c>
      <c r="N193" s="93"/>
      <c r="O193" s="72">
        <v>285781.0</v>
      </c>
      <c r="P193" s="118">
        <v>269510.0</v>
      </c>
      <c r="Q193" s="118"/>
      <c r="R193" s="56">
        <f t="shared" si="14"/>
        <v>-12510</v>
      </c>
      <c r="S193" s="10" t="s">
        <v>223</v>
      </c>
      <c r="T193" s="73">
        <f t="shared" ref="T193:T196" si="68">J193-G193</f>
        <v>0</v>
      </c>
      <c r="U193" s="74">
        <f t="shared" ref="U193:U196" si="69">T193/G193</f>
        <v>0</v>
      </c>
      <c r="Y193" s="76">
        <f t="shared" si="5"/>
        <v>0</v>
      </c>
    </row>
    <row r="194">
      <c r="A194" s="77"/>
      <c r="B194" s="64" t="s">
        <v>224</v>
      </c>
      <c r="C194" s="65">
        <v>43269.51</v>
      </c>
      <c r="D194" s="65">
        <v>20752.17</v>
      </c>
      <c r="E194" s="65">
        <v>56380.17</v>
      </c>
      <c r="F194" s="65">
        <v>80000.0</v>
      </c>
      <c r="G194" s="126">
        <v>80000.0</v>
      </c>
      <c r="H194" s="126">
        <v>16681.86</v>
      </c>
      <c r="I194" s="92">
        <v>9554.79</v>
      </c>
      <c r="J194" s="67">
        <v>60000.0</v>
      </c>
      <c r="K194" s="68">
        <v>60000.0</v>
      </c>
      <c r="L194" s="69">
        <v>60000.0</v>
      </c>
      <c r="M194" s="70">
        <v>60000.0</v>
      </c>
      <c r="N194" s="93"/>
      <c r="O194" s="72">
        <v>105070.0</v>
      </c>
      <c r="P194" s="55">
        <v>80000.0</v>
      </c>
      <c r="Q194" s="55"/>
      <c r="R194" s="56">
        <f t="shared" si="14"/>
        <v>-20000</v>
      </c>
      <c r="S194" s="10" t="s">
        <v>225</v>
      </c>
      <c r="T194" s="73">
        <f t="shared" si="68"/>
        <v>-20000</v>
      </c>
      <c r="U194" s="74">
        <f t="shared" si="69"/>
        <v>-0.25</v>
      </c>
      <c r="Y194" s="76">
        <f t="shared" si="5"/>
        <v>0</v>
      </c>
    </row>
    <row r="195">
      <c r="A195" s="77"/>
      <c r="B195" s="64" t="s">
        <v>226</v>
      </c>
      <c r="C195" s="65">
        <v>5465.03</v>
      </c>
      <c r="D195" s="65">
        <v>6216.48</v>
      </c>
      <c r="E195" s="65">
        <v>7500.0</v>
      </c>
      <c r="F195" s="65">
        <v>10000.0</v>
      </c>
      <c r="G195" s="126">
        <v>30000.0</v>
      </c>
      <c r="H195" s="126">
        <v>9000.0</v>
      </c>
      <c r="I195" s="126">
        <v>0.0</v>
      </c>
      <c r="J195" s="112">
        <v>20000.0</v>
      </c>
      <c r="K195" s="113">
        <v>20000.0</v>
      </c>
      <c r="L195" s="114">
        <v>20000.0</v>
      </c>
      <c r="M195" s="115">
        <v>20000.0</v>
      </c>
      <c r="N195" s="150"/>
      <c r="O195" s="110">
        <v>30000.0</v>
      </c>
      <c r="P195" s="55">
        <v>30000.0</v>
      </c>
      <c r="Q195" s="55"/>
      <c r="R195" s="56">
        <f t="shared" si="14"/>
        <v>-10000</v>
      </c>
      <c r="S195" s="10" t="s">
        <v>227</v>
      </c>
      <c r="T195" s="73">
        <f t="shared" si="68"/>
        <v>-10000</v>
      </c>
      <c r="U195" s="74">
        <f t="shared" si="69"/>
        <v>-0.3333333333</v>
      </c>
      <c r="Y195" s="76">
        <f t="shared" si="5"/>
        <v>0</v>
      </c>
    </row>
    <row r="196">
      <c r="A196" s="77"/>
      <c r="B196" s="64" t="s">
        <v>228</v>
      </c>
      <c r="C196" s="65">
        <v>491.0</v>
      </c>
      <c r="D196" s="65">
        <v>520.46</v>
      </c>
      <c r="E196" s="65">
        <v>1656.76</v>
      </c>
      <c r="F196" s="65">
        <v>1058.0</v>
      </c>
      <c r="G196" s="65">
        <v>690.0</v>
      </c>
      <c r="H196" s="65">
        <v>0.0</v>
      </c>
      <c r="I196" s="65">
        <v>584.86</v>
      </c>
      <c r="J196" s="112">
        <v>690.0</v>
      </c>
      <c r="K196" s="113">
        <v>690.0</v>
      </c>
      <c r="L196" s="114">
        <v>690.0</v>
      </c>
      <c r="M196" s="115">
        <v>690.0</v>
      </c>
      <c r="N196" s="109"/>
      <c r="O196" s="110">
        <v>690.0</v>
      </c>
      <c r="P196" s="55">
        <v>690.0</v>
      </c>
      <c r="Q196" s="55"/>
      <c r="R196" s="56">
        <f t="shared" si="14"/>
        <v>0</v>
      </c>
      <c r="S196" s="10"/>
      <c r="T196" s="73">
        <f t="shared" si="68"/>
        <v>0</v>
      </c>
      <c r="U196" s="74">
        <f t="shared" si="69"/>
        <v>0</v>
      </c>
      <c r="Y196" s="76">
        <f t="shared" si="5"/>
        <v>0</v>
      </c>
    </row>
    <row r="197">
      <c r="A197" s="77"/>
      <c r="B197" s="64"/>
      <c r="C197" s="65"/>
      <c r="D197" s="65"/>
      <c r="E197" s="65"/>
      <c r="F197" s="65"/>
      <c r="G197" s="65"/>
      <c r="H197" s="65"/>
      <c r="I197" s="65"/>
      <c r="J197" s="126"/>
      <c r="K197" s="100"/>
      <c r="L197" s="151"/>
      <c r="M197" s="152"/>
      <c r="N197" s="131"/>
      <c r="O197" s="110"/>
      <c r="P197" s="83"/>
      <c r="Q197" s="83"/>
      <c r="R197" s="56">
        <f t="shared" si="14"/>
        <v>0</v>
      </c>
      <c r="S197" s="10"/>
      <c r="T197" s="73"/>
      <c r="U197" s="84"/>
      <c r="Y197" s="76">
        <f t="shared" si="5"/>
        <v>0</v>
      </c>
    </row>
    <row r="198">
      <c r="A198" s="57" t="s">
        <v>229</v>
      </c>
      <c r="B198" s="58"/>
      <c r="C198" s="79"/>
      <c r="D198" s="79"/>
      <c r="E198" s="79"/>
      <c r="F198" s="79"/>
      <c r="G198" s="79"/>
      <c r="H198" s="79"/>
      <c r="I198" s="79"/>
      <c r="J198" s="80"/>
      <c r="K198" s="61"/>
      <c r="L198" s="61"/>
      <c r="M198" s="61"/>
      <c r="N198" s="123"/>
      <c r="O198" s="141">
        <f>SUM(O199)</f>
        <v>1800</v>
      </c>
      <c r="P198" s="83"/>
      <c r="Q198" s="83"/>
      <c r="R198" s="56">
        <f t="shared" si="14"/>
        <v>0</v>
      </c>
      <c r="S198" s="10"/>
      <c r="T198" s="73"/>
      <c r="U198" s="84"/>
      <c r="Y198" s="76">
        <f t="shared" si="5"/>
        <v>0</v>
      </c>
    </row>
    <row r="199">
      <c r="B199" s="64" t="s">
        <v>230</v>
      </c>
      <c r="C199" s="65">
        <v>450.0</v>
      </c>
      <c r="D199" s="65">
        <v>644.0</v>
      </c>
      <c r="E199" s="65">
        <v>1718.0</v>
      </c>
      <c r="F199" s="65">
        <v>1750.0</v>
      </c>
      <c r="G199" s="65">
        <v>1800.0</v>
      </c>
      <c r="H199" s="65">
        <v>379.0</v>
      </c>
      <c r="I199" s="65">
        <v>1421.0</v>
      </c>
      <c r="J199" s="112">
        <v>1800.0</v>
      </c>
      <c r="K199" s="113">
        <v>1800.0</v>
      </c>
      <c r="L199" s="114">
        <v>1800.0</v>
      </c>
      <c r="M199" s="115">
        <v>1800.0</v>
      </c>
      <c r="N199" s="109"/>
      <c r="O199" s="110">
        <v>1800.0</v>
      </c>
      <c r="P199" s="55">
        <v>1800.0</v>
      </c>
      <c r="Q199" s="55"/>
      <c r="R199" s="56">
        <f t="shared" si="14"/>
        <v>0</v>
      </c>
      <c r="S199" s="10"/>
      <c r="T199" s="73">
        <f>J199-G199</f>
        <v>0</v>
      </c>
      <c r="U199" s="74">
        <f>T199/G199</f>
        <v>0</v>
      </c>
      <c r="Y199" s="76">
        <f t="shared" si="5"/>
        <v>0</v>
      </c>
    </row>
    <row r="200">
      <c r="A200" s="57" t="s">
        <v>231</v>
      </c>
      <c r="B200" s="58"/>
      <c r="C200" s="79"/>
      <c r="D200" s="79"/>
      <c r="E200" s="79"/>
      <c r="F200" s="79"/>
      <c r="G200" s="79"/>
      <c r="H200" s="79"/>
      <c r="I200" s="79"/>
      <c r="J200" s="127"/>
      <c r="K200" s="102"/>
      <c r="L200" s="103"/>
      <c r="M200" s="104"/>
      <c r="N200" s="123"/>
      <c r="O200" s="141">
        <f>SUM(O202:O203)</f>
        <v>2150</v>
      </c>
      <c r="P200" s="83"/>
      <c r="Q200" s="83"/>
      <c r="R200" s="56">
        <f t="shared" si="14"/>
        <v>0</v>
      </c>
      <c r="S200" s="10"/>
      <c r="T200" s="73"/>
      <c r="U200" s="84"/>
      <c r="Y200" s="76">
        <f t="shared" si="5"/>
        <v>0</v>
      </c>
    </row>
    <row r="201">
      <c r="B201" s="64" t="s">
        <v>232</v>
      </c>
      <c r="C201" s="65">
        <v>635.76</v>
      </c>
      <c r="D201" s="65" t="s">
        <v>29</v>
      </c>
      <c r="E201" s="65">
        <v>771.8</v>
      </c>
      <c r="F201" s="65">
        <v>1100.0</v>
      </c>
      <c r="G201" s="65" t="s">
        <v>29</v>
      </c>
      <c r="H201" s="65"/>
      <c r="I201" s="65"/>
      <c r="J201" s="112">
        <v>1500.0</v>
      </c>
      <c r="K201" s="113">
        <v>1500.0</v>
      </c>
      <c r="L201" s="114">
        <v>1500.0</v>
      </c>
      <c r="M201" s="115">
        <v>1500.0</v>
      </c>
      <c r="N201" s="109"/>
      <c r="O201" s="110"/>
      <c r="P201" s="55">
        <v>1500.0</v>
      </c>
      <c r="Q201" s="55"/>
      <c r="R201" s="56">
        <f t="shared" si="14"/>
        <v>0</v>
      </c>
      <c r="S201" s="10"/>
      <c r="T201" s="73" t="str">
        <f t="shared" ref="T201:T203" si="70">J201-G201</f>
        <v>#VALUE!</v>
      </c>
      <c r="U201" s="74" t="str">
        <f t="shared" ref="U201:U203" si="71">T201/G201</f>
        <v>#VALUE!</v>
      </c>
      <c r="Y201" s="76">
        <f t="shared" si="5"/>
        <v>0</v>
      </c>
    </row>
    <row r="202">
      <c r="B202" s="64" t="s">
        <v>233</v>
      </c>
      <c r="C202" s="65" t="s">
        <v>29</v>
      </c>
      <c r="D202" s="65">
        <v>1000.0</v>
      </c>
      <c r="E202" s="65" t="s">
        <v>29</v>
      </c>
      <c r="F202" s="65">
        <v>0.0</v>
      </c>
      <c r="G202" s="65">
        <v>1150.0</v>
      </c>
      <c r="H202" s="65">
        <v>0.0</v>
      </c>
      <c r="I202" s="65">
        <v>0.0</v>
      </c>
      <c r="J202" s="112">
        <v>0.0</v>
      </c>
      <c r="K202" s="113">
        <v>0.0</v>
      </c>
      <c r="L202" s="114">
        <v>0.0</v>
      </c>
      <c r="M202" s="115">
        <v>0.0</v>
      </c>
      <c r="N202" s="109"/>
      <c r="O202" s="110">
        <v>1150.0</v>
      </c>
      <c r="P202" s="55">
        <v>0.0</v>
      </c>
      <c r="Q202" s="55"/>
      <c r="R202" s="56">
        <f t="shared" si="14"/>
        <v>0</v>
      </c>
      <c r="S202" s="10"/>
      <c r="T202" s="73">
        <f t="shared" si="70"/>
        <v>-1150</v>
      </c>
      <c r="U202" s="74">
        <f t="shared" si="71"/>
        <v>-1</v>
      </c>
      <c r="Y202" s="76">
        <f t="shared" si="5"/>
        <v>0</v>
      </c>
    </row>
    <row r="203">
      <c r="A203" s="77"/>
      <c r="B203" s="64" t="s">
        <v>234</v>
      </c>
      <c r="C203" s="65">
        <v>1850.0</v>
      </c>
      <c r="D203" s="65">
        <v>2322.0</v>
      </c>
      <c r="E203" s="65">
        <v>3446.0</v>
      </c>
      <c r="F203" s="65">
        <v>3500.0</v>
      </c>
      <c r="G203" s="65">
        <v>1000.0</v>
      </c>
      <c r="H203" s="65">
        <v>740.0</v>
      </c>
      <c r="I203" s="65">
        <v>260.0</v>
      </c>
      <c r="J203" s="112">
        <v>1000.0</v>
      </c>
      <c r="K203" s="113">
        <v>1000.0</v>
      </c>
      <c r="L203" s="114">
        <v>1000.0</v>
      </c>
      <c r="M203" s="115">
        <v>1000.0</v>
      </c>
      <c r="N203" s="109"/>
      <c r="O203" s="110">
        <v>1000.0</v>
      </c>
      <c r="P203" s="55">
        <v>1000.0</v>
      </c>
      <c r="Q203" s="55"/>
      <c r="R203" s="56">
        <f t="shared" si="14"/>
        <v>0</v>
      </c>
      <c r="S203" s="10"/>
      <c r="T203" s="73">
        <f t="shared" si="70"/>
        <v>0</v>
      </c>
      <c r="U203" s="74">
        <f t="shared" si="71"/>
        <v>0</v>
      </c>
      <c r="Y203" s="76">
        <f t="shared" si="5"/>
        <v>0</v>
      </c>
    </row>
    <row r="204">
      <c r="A204" s="57" t="s">
        <v>235</v>
      </c>
      <c r="B204" s="58"/>
      <c r="C204" s="79"/>
      <c r="D204" s="79"/>
      <c r="E204" s="79"/>
      <c r="F204" s="79"/>
      <c r="G204" s="79"/>
      <c r="H204" s="79"/>
      <c r="I204" s="79"/>
      <c r="J204" s="80"/>
      <c r="K204" s="61"/>
      <c r="L204" s="61"/>
      <c r="M204" s="61"/>
      <c r="N204" s="123"/>
      <c r="O204" s="141">
        <f>SUM(O205:O208)</f>
        <v>56485</v>
      </c>
      <c r="P204" s="83"/>
      <c r="Q204" s="83"/>
      <c r="R204" s="56">
        <f t="shared" si="14"/>
        <v>0</v>
      </c>
      <c r="S204" s="10"/>
      <c r="T204" s="73"/>
      <c r="U204" s="84"/>
      <c r="Y204" s="76">
        <f t="shared" si="5"/>
        <v>0</v>
      </c>
    </row>
    <row r="205">
      <c r="B205" s="64" t="s">
        <v>236</v>
      </c>
      <c r="C205" s="65">
        <v>12449.04</v>
      </c>
      <c r="D205" s="65">
        <v>11061.84</v>
      </c>
      <c r="E205" s="65">
        <v>13278.8</v>
      </c>
      <c r="F205" s="65">
        <v>19000.0</v>
      </c>
      <c r="G205" s="65">
        <v>19000.0</v>
      </c>
      <c r="H205" s="65">
        <v>9412.15</v>
      </c>
      <c r="I205" s="66">
        <v>182.24</v>
      </c>
      <c r="J205" s="67">
        <v>19570.0</v>
      </c>
      <c r="K205" s="68">
        <v>19570.0</v>
      </c>
      <c r="L205" s="69">
        <v>19570.0</v>
      </c>
      <c r="M205" s="70">
        <v>19570.0</v>
      </c>
      <c r="N205" s="71"/>
      <c r="O205" s="72">
        <v>20761.0</v>
      </c>
      <c r="P205" s="55">
        <v>19570.0</v>
      </c>
      <c r="Q205" s="55"/>
      <c r="R205" s="56">
        <f t="shared" si="14"/>
        <v>0</v>
      </c>
      <c r="S205" s="10"/>
      <c r="T205" s="73">
        <f t="shared" ref="T205:T208" si="72">J205-G205</f>
        <v>570</v>
      </c>
      <c r="U205" s="74">
        <f t="shared" ref="U205:U208" si="73">T205/G205</f>
        <v>0.03</v>
      </c>
      <c r="Y205" s="76">
        <f t="shared" si="5"/>
        <v>0</v>
      </c>
    </row>
    <row r="206">
      <c r="A206" s="77"/>
      <c r="B206" s="64" t="s">
        <v>237</v>
      </c>
      <c r="C206" s="65">
        <v>14438.2</v>
      </c>
      <c r="D206" s="65">
        <v>2130.0</v>
      </c>
      <c r="E206" s="65">
        <v>11205.93</v>
      </c>
      <c r="F206" s="65">
        <v>24005.0</v>
      </c>
      <c r="G206" s="126">
        <v>24005.0</v>
      </c>
      <c r="H206" s="126">
        <v>3078.0</v>
      </c>
      <c r="I206" s="92">
        <v>0.0</v>
      </c>
      <c r="J206" s="67">
        <v>15000.0</v>
      </c>
      <c r="K206" s="68">
        <v>15000.0</v>
      </c>
      <c r="L206" s="69">
        <v>15000.0</v>
      </c>
      <c r="M206" s="70">
        <v>15000.0</v>
      </c>
      <c r="N206" s="71"/>
      <c r="O206" s="129">
        <v>26224.0</v>
      </c>
      <c r="P206" s="55">
        <v>24720.0</v>
      </c>
      <c r="Q206" s="55"/>
      <c r="R206" s="56">
        <f t="shared" si="14"/>
        <v>-9720</v>
      </c>
      <c r="S206" s="10" t="s">
        <v>238</v>
      </c>
      <c r="T206" s="73">
        <f t="shared" si="72"/>
        <v>-9005</v>
      </c>
      <c r="U206" s="74">
        <f t="shared" si="73"/>
        <v>-0.3751301812</v>
      </c>
      <c r="Y206" s="76">
        <f t="shared" si="5"/>
        <v>0</v>
      </c>
    </row>
    <row r="207">
      <c r="A207" s="77"/>
      <c r="B207" s="64" t="s">
        <v>239</v>
      </c>
      <c r="C207" s="65">
        <v>27883.31</v>
      </c>
      <c r="D207" s="65">
        <v>4280.9</v>
      </c>
      <c r="E207" s="65">
        <v>2292.41</v>
      </c>
      <c r="F207" s="65">
        <v>4500.0</v>
      </c>
      <c r="G207" s="65">
        <v>5000.0</v>
      </c>
      <c r="H207" s="65">
        <v>981.97</v>
      </c>
      <c r="I207" s="65">
        <v>526.88</v>
      </c>
      <c r="J207" s="112">
        <v>5000.0</v>
      </c>
      <c r="K207" s="113">
        <v>5000.0</v>
      </c>
      <c r="L207" s="107">
        <v>5000.0</v>
      </c>
      <c r="M207" s="115">
        <v>5000.0</v>
      </c>
      <c r="N207" s="109"/>
      <c r="O207" s="110">
        <v>5000.0</v>
      </c>
      <c r="P207" s="55">
        <v>5000.0</v>
      </c>
      <c r="Q207" s="55"/>
      <c r="R207" s="56">
        <f t="shared" si="14"/>
        <v>0</v>
      </c>
      <c r="S207" s="10"/>
      <c r="T207" s="73">
        <f t="shared" si="72"/>
        <v>0</v>
      </c>
      <c r="U207" s="74">
        <f t="shared" si="73"/>
        <v>0</v>
      </c>
      <c r="Y207" s="76">
        <f t="shared" si="5"/>
        <v>0</v>
      </c>
    </row>
    <row r="208">
      <c r="A208" s="77"/>
      <c r="B208" s="64" t="s">
        <v>240</v>
      </c>
      <c r="C208" s="65">
        <v>1041.99</v>
      </c>
      <c r="D208" s="65">
        <v>2547.0</v>
      </c>
      <c r="E208" s="65" t="s">
        <v>29</v>
      </c>
      <c r="F208" s="65">
        <v>4500.0</v>
      </c>
      <c r="G208" s="65">
        <v>4500.0</v>
      </c>
      <c r="H208" s="65">
        <v>0.0</v>
      </c>
      <c r="I208" s="65">
        <v>0.0</v>
      </c>
      <c r="J208" s="112">
        <v>4500.0</v>
      </c>
      <c r="K208" s="153">
        <v>0.0</v>
      </c>
      <c r="L208" s="154">
        <v>0.0</v>
      </c>
      <c r="M208" s="139">
        <v>0.0</v>
      </c>
      <c r="N208" s="109"/>
      <c r="O208" s="110">
        <v>4500.0</v>
      </c>
      <c r="P208" s="55">
        <v>4500.0</v>
      </c>
      <c r="Q208" s="55"/>
      <c r="R208" s="56">
        <f t="shared" si="14"/>
        <v>0</v>
      </c>
      <c r="S208" s="10"/>
      <c r="T208" s="73">
        <f t="shared" si="72"/>
        <v>0</v>
      </c>
      <c r="U208" s="74">
        <f t="shared" si="73"/>
        <v>0</v>
      </c>
      <c r="Y208" s="76">
        <f t="shared" si="5"/>
        <v>4500</v>
      </c>
    </row>
    <row r="209">
      <c r="A209" s="57" t="s">
        <v>241</v>
      </c>
      <c r="B209" s="58"/>
      <c r="C209" s="79"/>
      <c r="D209" s="79"/>
      <c r="E209" s="79"/>
      <c r="F209" s="79"/>
      <c r="G209" s="79"/>
      <c r="H209" s="79"/>
      <c r="I209" s="79"/>
      <c r="J209" s="80"/>
      <c r="K209" s="61"/>
      <c r="L209" s="143"/>
      <c r="M209" s="61"/>
      <c r="N209" s="123"/>
      <c r="O209" s="141">
        <f>SUM(O210)</f>
        <v>133356</v>
      </c>
      <c r="P209" s="83"/>
      <c r="Q209" s="83"/>
      <c r="R209" s="56">
        <f t="shared" si="14"/>
        <v>0</v>
      </c>
      <c r="S209" s="10"/>
      <c r="T209" s="73"/>
      <c r="U209" s="84"/>
      <c r="Y209" s="76">
        <f t="shared" si="5"/>
        <v>0</v>
      </c>
    </row>
    <row r="210">
      <c r="B210" s="64" t="s">
        <v>242</v>
      </c>
      <c r="C210" s="65">
        <v>35531.08</v>
      </c>
      <c r="D210" s="65">
        <v>18828.5</v>
      </c>
      <c r="E210" s="65">
        <v>28002.35</v>
      </c>
      <c r="F210" s="65">
        <v>21832.0</v>
      </c>
      <c r="G210" s="65">
        <v>72158.0</v>
      </c>
      <c r="H210" s="65">
        <v>34350.11</v>
      </c>
      <c r="I210" s="66">
        <v>13070.86</v>
      </c>
      <c r="J210" s="67">
        <v>55230.0</v>
      </c>
      <c r="K210" s="68">
        <v>55230.0</v>
      </c>
      <c r="L210" s="69">
        <v>55230.0</v>
      </c>
      <c r="M210" s="70">
        <v>55230.0</v>
      </c>
      <c r="N210" s="71"/>
      <c r="O210" s="72">
        <v>133356.0</v>
      </c>
      <c r="P210" s="55">
        <v>55230.0</v>
      </c>
      <c r="Q210" s="55"/>
      <c r="R210" s="56">
        <f t="shared" si="14"/>
        <v>0</v>
      </c>
      <c r="S210" s="10"/>
      <c r="T210" s="73">
        <f>J210-G210</f>
        <v>-16928</v>
      </c>
      <c r="U210" s="74">
        <f>T210/G210</f>
        <v>-0.2345963026</v>
      </c>
      <c r="Y210" s="76">
        <f t="shared" si="5"/>
        <v>0</v>
      </c>
    </row>
    <row r="211">
      <c r="B211" s="64" t="s">
        <v>243</v>
      </c>
      <c r="C211" s="65">
        <v>1385.0</v>
      </c>
      <c r="D211" s="65">
        <v>698.77</v>
      </c>
      <c r="E211" s="65">
        <v>18.95</v>
      </c>
      <c r="F211" s="65">
        <v>2200.0</v>
      </c>
      <c r="G211" s="65" t="s">
        <v>29</v>
      </c>
      <c r="H211" s="65"/>
      <c r="I211" s="65"/>
      <c r="J211" s="112" t="s">
        <v>29</v>
      </c>
      <c r="K211" s="113" t="s">
        <v>29</v>
      </c>
      <c r="L211" s="114" t="s">
        <v>29</v>
      </c>
      <c r="M211" s="115" t="s">
        <v>29</v>
      </c>
      <c r="N211" s="109"/>
      <c r="O211" s="116"/>
      <c r="P211" s="55" t="s">
        <v>29</v>
      </c>
      <c r="Q211" s="55"/>
      <c r="R211" s="56" t="str">
        <f t="shared" si="14"/>
        <v>#VALUE!</v>
      </c>
      <c r="S211" s="10"/>
      <c r="T211" s="73"/>
      <c r="U211" s="84"/>
      <c r="Y211" s="117" t="str">
        <f t="shared" si="5"/>
        <v>#VALUE!</v>
      </c>
    </row>
    <row r="212">
      <c r="A212" s="57" t="s">
        <v>244</v>
      </c>
      <c r="B212" s="58"/>
      <c r="C212" s="79"/>
      <c r="D212" s="79"/>
      <c r="E212" s="79"/>
      <c r="F212" s="79"/>
      <c r="G212" s="79"/>
      <c r="H212" s="79"/>
      <c r="I212" s="79"/>
      <c r="J212" s="80"/>
      <c r="K212" s="61"/>
      <c r="L212" s="61"/>
      <c r="M212" s="61"/>
      <c r="N212" s="123"/>
      <c r="O212" s="141">
        <f>SUM(O213:O214)</f>
        <v>4991538.35</v>
      </c>
      <c r="P212" s="20"/>
      <c r="Q212" s="20"/>
      <c r="R212" s="56">
        <f t="shared" si="14"/>
        <v>0</v>
      </c>
      <c r="S212" s="10"/>
      <c r="T212" s="73"/>
      <c r="U212" s="84"/>
      <c r="Y212" s="76">
        <f t="shared" si="5"/>
        <v>0</v>
      </c>
    </row>
    <row r="213">
      <c r="B213" s="64" t="s">
        <v>245</v>
      </c>
      <c r="C213" s="65">
        <v>3041341.35</v>
      </c>
      <c r="D213" s="65">
        <v>3212078.37</v>
      </c>
      <c r="E213" s="65">
        <v>3248744.44</v>
      </c>
      <c r="F213" s="65">
        <v>3140838.0</v>
      </c>
      <c r="G213" s="65">
        <v>3701195.0</v>
      </c>
      <c r="H213" s="65">
        <v>2130876.48</v>
      </c>
      <c r="I213" s="92">
        <v>0.0</v>
      </c>
      <c r="J213" s="155">
        <v>4389135.0</v>
      </c>
      <c r="K213" s="96">
        <v>4318729.0</v>
      </c>
      <c r="L213" s="69">
        <v>4043166.0</v>
      </c>
      <c r="M213" s="70">
        <f>3891783+34096+34096+34096</f>
        <v>3994071</v>
      </c>
      <c r="N213" s="93"/>
      <c r="O213" s="72">
        <f>K213*1.15</f>
        <v>4966538.35</v>
      </c>
      <c r="P213" s="55">
        <v>4341561.0</v>
      </c>
      <c r="Q213" s="55"/>
      <c r="R213" s="56">
        <f t="shared" si="14"/>
        <v>47574</v>
      </c>
      <c r="S213" s="10" t="s">
        <v>246</v>
      </c>
      <c r="T213" s="73">
        <f t="shared" ref="T213:T214" si="74">J213-G213</f>
        <v>687940</v>
      </c>
      <c r="U213" s="74">
        <f t="shared" ref="U213:U214" si="75">T213/G213</f>
        <v>0.1858696988</v>
      </c>
      <c r="Y213" s="76">
        <f t="shared" si="5"/>
        <v>70406</v>
      </c>
    </row>
    <row r="214">
      <c r="A214" s="77"/>
      <c r="B214" s="64" t="s">
        <v>247</v>
      </c>
      <c r="C214" s="65">
        <v>36729.63</v>
      </c>
      <c r="D214" s="65">
        <v>11172.23</v>
      </c>
      <c r="E214" s="65">
        <v>21370.8</v>
      </c>
      <c r="F214" s="65">
        <v>20000.0</v>
      </c>
      <c r="G214" s="65">
        <v>51063.0</v>
      </c>
      <c r="H214" s="65">
        <v>10415.0</v>
      </c>
      <c r="I214" s="65">
        <v>0.0</v>
      </c>
      <c r="J214" s="112">
        <v>25000.0</v>
      </c>
      <c r="K214" s="113">
        <v>25000.0</v>
      </c>
      <c r="L214" s="114">
        <v>25000.0</v>
      </c>
      <c r="M214" s="115">
        <v>25000.0</v>
      </c>
      <c r="N214" s="109"/>
      <c r="O214" s="110">
        <f>25000</f>
        <v>25000</v>
      </c>
      <c r="P214" s="55">
        <v>25000.0</v>
      </c>
      <c r="Q214" s="55"/>
      <c r="R214" s="56">
        <f t="shared" si="14"/>
        <v>0</v>
      </c>
      <c r="S214" s="56"/>
      <c r="T214" s="73">
        <f t="shared" si="74"/>
        <v>-26063</v>
      </c>
      <c r="U214" s="74">
        <f t="shared" si="75"/>
        <v>-0.5104087108</v>
      </c>
      <c r="Y214" s="76">
        <f t="shared" si="5"/>
        <v>0</v>
      </c>
    </row>
    <row r="215">
      <c r="A215" s="57" t="s">
        <v>248</v>
      </c>
      <c r="B215" s="58"/>
      <c r="C215" s="79"/>
      <c r="D215" s="79"/>
      <c r="E215" s="79"/>
      <c r="F215" s="79"/>
      <c r="G215" s="79"/>
      <c r="H215" s="79"/>
      <c r="I215" s="79"/>
      <c r="J215" s="80"/>
      <c r="K215" s="61"/>
      <c r="L215" s="61"/>
      <c r="M215" s="61"/>
      <c r="N215" s="123"/>
      <c r="O215" s="141">
        <f>SUM(O218:O220)</f>
        <v>53145</v>
      </c>
      <c r="P215" s="83"/>
      <c r="Q215" s="83"/>
      <c r="R215" s="56">
        <f t="shared" si="14"/>
        <v>0</v>
      </c>
      <c r="S215" s="10"/>
      <c r="T215" s="73"/>
      <c r="U215" s="84"/>
      <c r="Y215" s="76">
        <f t="shared" si="5"/>
        <v>0</v>
      </c>
    </row>
    <row r="216">
      <c r="B216" s="64" t="s">
        <v>249</v>
      </c>
      <c r="C216" s="65">
        <v>447.27</v>
      </c>
      <c r="D216" s="65">
        <v>14857.43</v>
      </c>
      <c r="E216" s="65" t="s">
        <v>29</v>
      </c>
      <c r="F216" s="65">
        <v>25642.0</v>
      </c>
      <c r="G216" s="65" t="s">
        <v>29</v>
      </c>
      <c r="H216" s="65"/>
      <c r="I216" s="65"/>
      <c r="J216" s="112" t="s">
        <v>29</v>
      </c>
      <c r="K216" s="113" t="s">
        <v>29</v>
      </c>
      <c r="L216" s="114" t="s">
        <v>29</v>
      </c>
      <c r="M216" s="115" t="s">
        <v>29</v>
      </c>
      <c r="N216" s="109"/>
      <c r="O216" s="116"/>
      <c r="P216" s="55" t="s">
        <v>29</v>
      </c>
      <c r="Q216" s="55"/>
      <c r="R216" s="56" t="str">
        <f t="shared" si="14"/>
        <v>#VALUE!</v>
      </c>
      <c r="S216" s="10"/>
      <c r="T216" s="73"/>
      <c r="U216" s="84"/>
      <c r="Y216" s="117" t="str">
        <f t="shared" si="5"/>
        <v>#VALUE!</v>
      </c>
    </row>
    <row r="217">
      <c r="B217" s="64" t="s">
        <v>250</v>
      </c>
      <c r="C217" s="65">
        <v>7377.86</v>
      </c>
      <c r="D217" s="65">
        <v>8008.8</v>
      </c>
      <c r="E217" s="65">
        <v>2777.61</v>
      </c>
      <c r="F217" s="65">
        <v>5000.0</v>
      </c>
      <c r="G217" s="65" t="s">
        <v>29</v>
      </c>
      <c r="H217" s="65"/>
      <c r="I217" s="65"/>
      <c r="J217" s="112" t="s">
        <v>29</v>
      </c>
      <c r="K217" s="113" t="s">
        <v>29</v>
      </c>
      <c r="L217" s="114" t="s">
        <v>29</v>
      </c>
      <c r="M217" s="115" t="s">
        <v>29</v>
      </c>
      <c r="N217" s="109"/>
      <c r="O217" s="116"/>
      <c r="P217" s="55" t="s">
        <v>29</v>
      </c>
      <c r="Q217" s="55"/>
      <c r="R217" s="56" t="str">
        <f t="shared" si="14"/>
        <v>#VALUE!</v>
      </c>
      <c r="S217" s="10"/>
      <c r="T217" s="73"/>
      <c r="U217" s="84"/>
      <c r="Y217" s="117" t="str">
        <f t="shared" si="5"/>
        <v>#VALUE!</v>
      </c>
    </row>
    <row r="218">
      <c r="B218" s="64" t="s">
        <v>251</v>
      </c>
      <c r="C218" s="65">
        <v>1730.56</v>
      </c>
      <c r="D218" s="65">
        <v>1848.28</v>
      </c>
      <c r="E218" s="65">
        <v>6459.27</v>
      </c>
      <c r="F218" s="65">
        <v>7000.0</v>
      </c>
      <c r="G218" s="65">
        <v>7000.0</v>
      </c>
      <c r="H218" s="65">
        <v>0.0</v>
      </c>
      <c r="I218" s="66">
        <v>698.14</v>
      </c>
      <c r="J218" s="67">
        <v>4000.0</v>
      </c>
      <c r="K218" s="68">
        <v>4000.0</v>
      </c>
      <c r="L218" s="69">
        <v>4000.0</v>
      </c>
      <c r="M218" s="70">
        <v>4000.0</v>
      </c>
      <c r="N218" s="71"/>
      <c r="O218" s="72">
        <v>4000.0</v>
      </c>
      <c r="P218" s="55">
        <v>4000.0</v>
      </c>
      <c r="Q218" s="55"/>
      <c r="R218" s="56">
        <f t="shared" si="14"/>
        <v>0</v>
      </c>
      <c r="S218" s="10"/>
      <c r="T218" s="73">
        <f t="shared" ref="T218:T220" si="76">J218-G218</f>
        <v>-3000</v>
      </c>
      <c r="U218" s="74">
        <f t="shared" ref="U218:U220" si="77">T218/G218</f>
        <v>-0.4285714286</v>
      </c>
      <c r="Y218" s="76">
        <f t="shared" si="5"/>
        <v>0</v>
      </c>
    </row>
    <row r="219">
      <c r="A219" s="77"/>
      <c r="B219" s="64" t="s">
        <v>252</v>
      </c>
      <c r="C219" s="65">
        <v>12017.82</v>
      </c>
      <c r="D219" s="65">
        <v>3683.18</v>
      </c>
      <c r="E219" s="65" t="s">
        <v>29</v>
      </c>
      <c r="F219" s="65">
        <v>26045.0</v>
      </c>
      <c r="G219" s="65">
        <v>26045.0</v>
      </c>
      <c r="H219" s="65">
        <v>11947.66</v>
      </c>
      <c r="I219" s="65">
        <v>3200.0</v>
      </c>
      <c r="J219" s="112">
        <v>26045.0</v>
      </c>
      <c r="K219" s="113">
        <v>26045.0</v>
      </c>
      <c r="L219" s="114">
        <v>26045.0</v>
      </c>
      <c r="M219" s="115">
        <v>26045.0</v>
      </c>
      <c r="N219" s="109"/>
      <c r="O219" s="110">
        <v>26045.0</v>
      </c>
      <c r="P219" s="55">
        <v>26045.0</v>
      </c>
      <c r="Q219" s="55"/>
      <c r="R219" s="56">
        <f t="shared" si="14"/>
        <v>0</v>
      </c>
      <c r="S219" s="10"/>
      <c r="T219" s="73">
        <f t="shared" si="76"/>
        <v>0</v>
      </c>
      <c r="U219" s="74">
        <f t="shared" si="77"/>
        <v>0</v>
      </c>
      <c r="Y219" s="76">
        <f t="shared" si="5"/>
        <v>0</v>
      </c>
    </row>
    <row r="220">
      <c r="A220" s="77"/>
      <c r="B220" s="64" t="s">
        <v>253</v>
      </c>
      <c r="C220" s="65">
        <v>45000.0</v>
      </c>
      <c r="D220" s="65">
        <v>45000.0</v>
      </c>
      <c r="E220" s="65">
        <v>45000.0</v>
      </c>
      <c r="F220" s="65">
        <v>45000.0</v>
      </c>
      <c r="G220" s="65">
        <v>45000.0</v>
      </c>
      <c r="H220" s="65">
        <v>45000.0</v>
      </c>
      <c r="I220" s="66">
        <v>0.0</v>
      </c>
      <c r="J220" s="67">
        <v>45000.0</v>
      </c>
      <c r="K220" s="68">
        <v>45000.0</v>
      </c>
      <c r="L220" s="69">
        <v>45000.0</v>
      </c>
      <c r="M220" s="70">
        <v>45000.0</v>
      </c>
      <c r="N220" s="71"/>
      <c r="O220" s="72">
        <v>23100.0</v>
      </c>
      <c r="P220" s="55">
        <v>45000.0</v>
      </c>
      <c r="Q220" s="55"/>
      <c r="R220" s="56">
        <f t="shared" si="14"/>
        <v>0</v>
      </c>
      <c r="S220" s="10"/>
      <c r="T220" s="73">
        <f t="shared" si="76"/>
        <v>0</v>
      </c>
      <c r="U220" s="74">
        <f t="shared" si="77"/>
        <v>0</v>
      </c>
      <c r="Y220" s="76">
        <f t="shared" si="5"/>
        <v>0</v>
      </c>
    </row>
    <row r="221">
      <c r="A221" s="57" t="s">
        <v>254</v>
      </c>
      <c r="B221" s="58"/>
      <c r="C221" s="79"/>
      <c r="D221" s="79"/>
      <c r="E221" s="79"/>
      <c r="F221" s="79"/>
      <c r="G221" s="79"/>
      <c r="H221" s="79"/>
      <c r="I221" s="79"/>
      <c r="J221" s="80"/>
      <c r="K221" s="61"/>
      <c r="L221" s="61"/>
      <c r="M221" s="61"/>
      <c r="N221" s="123"/>
      <c r="O221" s="141">
        <f>SUM(O222:O223)</f>
        <v>346392</v>
      </c>
      <c r="P221" s="83"/>
      <c r="Q221" s="83"/>
      <c r="R221" s="56">
        <f t="shared" si="14"/>
        <v>0</v>
      </c>
      <c r="S221" s="10"/>
      <c r="T221" s="73"/>
      <c r="U221" s="84"/>
      <c r="Y221" s="76">
        <f t="shared" si="5"/>
        <v>0</v>
      </c>
    </row>
    <row r="222">
      <c r="B222" s="64" t="s">
        <v>255</v>
      </c>
      <c r="C222" s="65">
        <v>96906.68</v>
      </c>
      <c r="D222" s="65">
        <v>74742.54</v>
      </c>
      <c r="E222" s="65">
        <v>95074.26</v>
      </c>
      <c r="F222" s="65">
        <v>83500.0</v>
      </c>
      <c r="G222" s="65">
        <v>85000.0</v>
      </c>
      <c r="H222" s="65">
        <v>43025.88</v>
      </c>
      <c r="I222" s="66">
        <v>12163.0</v>
      </c>
      <c r="J222" s="67">
        <v>80251.0</v>
      </c>
      <c r="K222" s="68">
        <v>80251.0</v>
      </c>
      <c r="L222" s="69">
        <v>80251.0</v>
      </c>
      <c r="M222" s="70">
        <v>80251.0</v>
      </c>
      <c r="N222" s="71"/>
      <c r="O222" s="72">
        <v>80250.0</v>
      </c>
      <c r="P222" s="55">
        <v>80251.0</v>
      </c>
      <c r="Q222" s="55"/>
      <c r="R222" s="56">
        <f t="shared" si="14"/>
        <v>0</v>
      </c>
      <c r="S222" s="10"/>
      <c r="T222" s="73">
        <f t="shared" ref="T222:T223" si="79">J222-G222</f>
        <v>-4749</v>
      </c>
      <c r="U222" s="74">
        <f>T222/G222</f>
        <v>-0.05587058824</v>
      </c>
      <c r="Y222" s="76">
        <f t="shared" si="5"/>
        <v>0</v>
      </c>
    </row>
    <row r="223">
      <c r="A223" s="77"/>
      <c r="B223" s="64" t="s">
        <v>256</v>
      </c>
      <c r="C223" s="65">
        <v>186721.62</v>
      </c>
      <c r="D223" s="65">
        <v>114574.77</v>
      </c>
      <c r="E223" s="65">
        <v>323406.98</v>
      </c>
      <c r="F223" s="65">
        <v>254638.0</v>
      </c>
      <c r="G223" s="65">
        <v>243450.0</v>
      </c>
      <c r="H223" s="65">
        <v>137814.0</v>
      </c>
      <c r="I223" s="65">
        <v>84318.63</v>
      </c>
      <c r="J223" s="112">
        <v>227768.0</v>
      </c>
      <c r="K223" s="113">
        <f t="shared" ref="K223:M223" si="78">227768-42703</f>
        <v>185065</v>
      </c>
      <c r="L223" s="114">
        <f t="shared" si="78"/>
        <v>185065</v>
      </c>
      <c r="M223" s="115">
        <f t="shared" si="78"/>
        <v>185065</v>
      </c>
      <c r="N223" s="130"/>
      <c r="O223" s="72">
        <v>266142.0</v>
      </c>
      <c r="P223" s="55">
        <v>227768.0</v>
      </c>
      <c r="Q223" s="55"/>
      <c r="R223" s="56">
        <f t="shared" si="14"/>
        <v>0</v>
      </c>
      <c r="S223" s="10"/>
      <c r="T223" s="73">
        <f t="shared" si="79"/>
        <v>-15682</v>
      </c>
      <c r="U223" s="84"/>
      <c r="Y223" s="76">
        <f t="shared" si="5"/>
        <v>42703</v>
      </c>
    </row>
    <row r="224">
      <c r="A224" s="57" t="s">
        <v>257</v>
      </c>
      <c r="B224" s="58"/>
      <c r="C224" s="79"/>
      <c r="D224" s="79"/>
      <c r="E224" s="79"/>
      <c r="F224" s="79"/>
      <c r="G224" s="79"/>
      <c r="H224" s="79"/>
      <c r="I224" s="79"/>
      <c r="J224" s="80"/>
      <c r="K224" s="61"/>
      <c r="L224" s="61"/>
      <c r="M224" s="61"/>
      <c r="N224" s="123"/>
      <c r="O224" s="141">
        <f>SUM(O225)</f>
        <v>78718</v>
      </c>
      <c r="P224" s="20"/>
      <c r="Q224" s="20"/>
      <c r="R224" s="56">
        <f t="shared" si="14"/>
        <v>0</v>
      </c>
      <c r="S224" s="10"/>
      <c r="T224" s="73"/>
      <c r="U224" s="84"/>
      <c r="Y224" s="76">
        <f t="shared" si="5"/>
        <v>0</v>
      </c>
    </row>
    <row r="225">
      <c r="B225" s="64" t="s">
        <v>258</v>
      </c>
      <c r="C225" s="65">
        <v>118193.5</v>
      </c>
      <c r="D225" s="65">
        <v>397529.04</v>
      </c>
      <c r="E225" s="65">
        <v>703341.26</v>
      </c>
      <c r="F225" s="65">
        <v>703872.0</v>
      </c>
      <c r="G225" s="65">
        <f>988630</f>
        <v>988630</v>
      </c>
      <c r="H225" s="65">
        <v>283971.05</v>
      </c>
      <c r="I225" s="66">
        <v>466658.95</v>
      </c>
      <c r="J225" s="67">
        <v>536400.0</v>
      </c>
      <c r="K225" s="68">
        <v>536400.0</v>
      </c>
      <c r="L225" s="69">
        <v>536400.0</v>
      </c>
      <c r="M225" s="70">
        <v>536400.0</v>
      </c>
      <c r="N225" s="71"/>
      <c r="O225" s="72">
        <v>78718.0</v>
      </c>
      <c r="P225" s="55">
        <v>536400.0</v>
      </c>
      <c r="Q225" s="55"/>
      <c r="R225" s="56">
        <f t="shared" si="14"/>
        <v>0</v>
      </c>
      <c r="S225" s="10"/>
      <c r="T225" s="73">
        <f>J225-G225</f>
        <v>-452230</v>
      </c>
      <c r="U225" s="74">
        <f>T225/G225</f>
        <v>-0.4574309904</v>
      </c>
      <c r="Y225" s="76">
        <f t="shared" si="5"/>
        <v>0</v>
      </c>
    </row>
    <row r="226">
      <c r="A226" s="57" t="s">
        <v>259</v>
      </c>
      <c r="B226" s="58"/>
      <c r="C226" s="79"/>
      <c r="D226" s="79"/>
      <c r="E226" s="79"/>
      <c r="F226" s="79"/>
      <c r="G226" s="79"/>
      <c r="H226" s="79"/>
      <c r="I226" s="80"/>
      <c r="J226" s="80"/>
      <c r="K226" s="61"/>
      <c r="L226" s="61"/>
      <c r="M226" s="61"/>
      <c r="N226" s="156"/>
      <c r="O226" s="157">
        <f>SUM(O227)</f>
        <v>463956</v>
      </c>
      <c r="P226" s="20"/>
      <c r="Q226" s="20"/>
      <c r="R226" s="56">
        <f t="shared" si="14"/>
        <v>0</v>
      </c>
      <c r="S226" s="10"/>
      <c r="T226" s="73"/>
      <c r="U226" s="84"/>
      <c r="Y226" s="76">
        <f t="shared" si="5"/>
        <v>0</v>
      </c>
    </row>
    <row r="227">
      <c r="B227" s="64" t="s">
        <v>260</v>
      </c>
      <c r="C227" s="65">
        <v>186554.0</v>
      </c>
      <c r="D227" s="65">
        <v>190979.0</v>
      </c>
      <c r="E227" s="65">
        <v>28957.0</v>
      </c>
      <c r="F227" s="65">
        <v>460952.0</v>
      </c>
      <c r="G227" s="65">
        <f>782867-480204</f>
        <v>302663</v>
      </c>
      <c r="H227" s="65">
        <v>607587.01</v>
      </c>
      <c r="I227" s="66">
        <v>171964.75</v>
      </c>
      <c r="J227" s="67">
        <v>163742.0</v>
      </c>
      <c r="K227" s="68">
        <v>163742.0</v>
      </c>
      <c r="L227" s="69">
        <v>163742.0</v>
      </c>
      <c r="M227" s="70">
        <v>163742.0</v>
      </c>
      <c r="N227" s="158"/>
      <c r="O227" s="159">
        <v>463956.0</v>
      </c>
      <c r="P227" s="55">
        <v>163742.0</v>
      </c>
      <c r="Q227" s="55"/>
      <c r="R227" s="56">
        <f t="shared" si="14"/>
        <v>0</v>
      </c>
      <c r="S227" s="10"/>
      <c r="T227" s="73">
        <f>J227-G227</f>
        <v>-138921</v>
      </c>
      <c r="U227" s="74">
        <f>T227/G227</f>
        <v>-0.4589956486</v>
      </c>
      <c r="V227" s="160"/>
      <c r="W227" s="160"/>
      <c r="Y227" s="76">
        <f t="shared" si="5"/>
        <v>0</v>
      </c>
    </row>
    <row r="228">
      <c r="A228" s="161"/>
      <c r="B228" s="162"/>
      <c r="C228" s="163"/>
      <c r="D228" s="163"/>
      <c r="E228" s="163"/>
      <c r="F228" s="163"/>
      <c r="G228" s="163"/>
      <c r="H228" s="163"/>
      <c r="I228" s="163"/>
      <c r="J228" s="164"/>
      <c r="K228" s="165"/>
      <c r="L228" s="166"/>
      <c r="N228" s="167"/>
      <c r="O228" s="168"/>
      <c r="P228" s="20"/>
      <c r="Q228" s="20"/>
      <c r="R228" s="56">
        <f t="shared" si="14"/>
        <v>0</v>
      </c>
      <c r="S228" s="10"/>
      <c r="T228" s="73"/>
      <c r="U228" s="11"/>
      <c r="Y228" s="76">
        <f t="shared" si="5"/>
        <v>0</v>
      </c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</row>
    <row r="229">
      <c r="A229" s="169" t="s">
        <v>261</v>
      </c>
      <c r="B229" s="170"/>
      <c r="C229" s="171">
        <f>6554462</f>
        <v>6554462</v>
      </c>
      <c r="D229" s="171">
        <f>7115444</f>
        <v>7115444</v>
      </c>
      <c r="E229" s="171">
        <f>7725328</f>
        <v>7725328</v>
      </c>
      <c r="F229" s="172">
        <f>sum(F8:F227)</f>
        <v>8165299</v>
      </c>
      <c r="G229" s="173">
        <f>9169982</f>
        <v>9169982</v>
      </c>
      <c r="H229" s="173">
        <f t="shared" ref="H229:M229" si="80">sum(H8:H227)</f>
        <v>5282486.03</v>
      </c>
      <c r="I229" s="173">
        <f t="shared" si="80"/>
        <v>1735177.44</v>
      </c>
      <c r="J229" s="174">
        <f t="shared" si="80"/>
        <v>9501373</v>
      </c>
      <c r="K229" s="174">
        <f t="shared" si="80"/>
        <v>9378489</v>
      </c>
      <c r="L229" s="174">
        <f t="shared" si="80"/>
        <v>9102926</v>
      </c>
      <c r="M229" s="174">
        <f t="shared" si="80"/>
        <v>8865873</v>
      </c>
      <c r="N229" s="147"/>
      <c r="O229" s="168"/>
      <c r="P229" s="10"/>
      <c r="Q229" s="10"/>
      <c r="R229" s="56"/>
      <c r="S229" s="10"/>
      <c r="T229" s="73">
        <f>J229-G229</f>
        <v>331391</v>
      </c>
      <c r="U229" s="11"/>
      <c r="Y229" s="76">
        <f t="shared" si="5"/>
        <v>122884</v>
      </c>
      <c r="Z229" s="161"/>
      <c r="AA229" s="175">
        <v>8868373.0</v>
      </c>
      <c r="AB229" s="176">
        <f>AA229-M229</f>
        <v>2500</v>
      </c>
      <c r="AC229" s="161"/>
      <c r="AD229" s="161"/>
      <c r="AE229" s="161"/>
      <c r="AF229" s="161"/>
      <c r="AG229" s="161"/>
      <c r="AH229" s="161"/>
      <c r="AI229" s="161"/>
    </row>
    <row r="230">
      <c r="A230" s="161"/>
      <c r="B230" s="162"/>
      <c r="C230" s="177"/>
      <c r="D230" s="177"/>
      <c r="E230" s="177"/>
      <c r="F230" s="177"/>
      <c r="G230" s="177"/>
      <c r="H230" s="177"/>
      <c r="I230" s="177"/>
      <c r="J230" s="178"/>
      <c r="K230" s="179"/>
      <c r="L230" s="180"/>
      <c r="M230" s="181"/>
      <c r="N230" s="182"/>
      <c r="O230" s="168"/>
      <c r="P230" s="56"/>
      <c r="Q230" s="56"/>
      <c r="R230" s="56">
        <f t="shared" ref="R230:R395" si="81">J230-P230</f>
        <v>0</v>
      </c>
      <c r="S230" s="10"/>
      <c r="U230" s="74" t="str">
        <f>T230/G230</f>
        <v>#DIV/0!</v>
      </c>
      <c r="Y230" s="76">
        <f t="shared" si="5"/>
        <v>0</v>
      </c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</row>
    <row r="231">
      <c r="A231" s="183"/>
      <c r="B231" s="184"/>
      <c r="C231" s="185"/>
      <c r="D231" s="185"/>
      <c r="E231" s="185"/>
      <c r="F231" s="185"/>
      <c r="G231" s="185"/>
      <c r="H231" s="185"/>
      <c r="I231" s="185"/>
      <c r="J231" s="186"/>
      <c r="K231" s="187"/>
      <c r="L231" s="188"/>
      <c r="M231" s="188"/>
      <c r="N231" s="187"/>
      <c r="O231" s="94"/>
      <c r="P231" s="56"/>
      <c r="Q231" s="56"/>
      <c r="R231" s="56">
        <f t="shared" si="81"/>
        <v>0</v>
      </c>
      <c r="S231" s="10"/>
      <c r="T231" s="189"/>
      <c r="U231" s="84"/>
      <c r="Y231" s="76">
        <f t="shared" si="5"/>
        <v>0</v>
      </c>
    </row>
    <row r="232">
      <c r="A232" s="190"/>
      <c r="B232" s="191"/>
      <c r="C232" s="145"/>
      <c r="D232" s="145"/>
      <c r="E232" s="145"/>
      <c r="F232" s="145"/>
      <c r="G232" s="145"/>
      <c r="H232" s="145"/>
      <c r="I232" s="145"/>
      <c r="J232" s="146"/>
      <c r="K232" s="102"/>
      <c r="L232" s="103"/>
      <c r="M232" s="104"/>
      <c r="N232" s="100"/>
      <c r="O232" s="94"/>
      <c r="P232" s="192"/>
      <c r="Q232" s="192"/>
      <c r="R232" s="56">
        <f t="shared" si="81"/>
        <v>0</v>
      </c>
      <c r="S232" s="10"/>
      <c r="T232" s="189"/>
      <c r="U232" s="84"/>
      <c r="Y232" s="76">
        <f t="shared" si="5"/>
        <v>0</v>
      </c>
    </row>
    <row r="233">
      <c r="A233" s="193" t="s">
        <v>262</v>
      </c>
      <c r="B233" s="191"/>
      <c r="C233" s="145"/>
      <c r="D233" s="145"/>
      <c r="E233" s="145"/>
      <c r="F233" s="145"/>
      <c r="G233" s="145"/>
      <c r="H233" s="145"/>
      <c r="I233" s="145"/>
      <c r="J233" s="146"/>
      <c r="K233" s="102"/>
      <c r="L233" s="103"/>
      <c r="M233" s="104"/>
      <c r="N233" s="100"/>
      <c r="O233" s="94"/>
      <c r="P233" s="192"/>
      <c r="Q233" s="192"/>
      <c r="R233" s="56">
        <f t="shared" si="81"/>
        <v>0</v>
      </c>
      <c r="S233" s="10"/>
      <c r="T233" s="189"/>
      <c r="U233" s="84"/>
      <c r="Y233" s="76">
        <f t="shared" si="5"/>
        <v>0</v>
      </c>
    </row>
    <row r="234">
      <c r="A234" s="190"/>
      <c r="B234" s="191"/>
      <c r="C234" s="145"/>
      <c r="D234" s="145"/>
      <c r="E234" s="145"/>
      <c r="F234" s="145"/>
      <c r="G234" s="145"/>
      <c r="H234" s="145"/>
      <c r="I234" s="145"/>
      <c r="J234" s="146"/>
      <c r="K234" s="102"/>
      <c r="L234" s="103"/>
      <c r="M234" s="104"/>
      <c r="N234" s="100"/>
      <c r="O234" s="94"/>
      <c r="P234" s="192"/>
      <c r="Q234" s="192"/>
      <c r="R234" s="56">
        <f t="shared" si="81"/>
        <v>0</v>
      </c>
      <c r="S234" s="10"/>
      <c r="T234" s="189"/>
      <c r="U234" s="84"/>
      <c r="Y234" s="76">
        <f t="shared" si="5"/>
        <v>0</v>
      </c>
    </row>
    <row r="235">
      <c r="A235" s="194" t="s">
        <v>263</v>
      </c>
      <c r="B235" s="195"/>
      <c r="C235" s="196"/>
      <c r="D235" s="196"/>
      <c r="E235" s="196"/>
      <c r="F235" s="196"/>
      <c r="G235" s="196"/>
      <c r="H235" s="196"/>
      <c r="I235" s="196"/>
      <c r="J235" s="197"/>
      <c r="K235" s="61"/>
      <c r="L235" s="61"/>
      <c r="M235" s="61"/>
      <c r="N235" s="81"/>
      <c r="O235" s="94"/>
      <c r="P235" s="192"/>
      <c r="Q235" s="192"/>
      <c r="R235" s="56">
        <f t="shared" si="81"/>
        <v>0</v>
      </c>
      <c r="S235" s="10"/>
      <c r="T235" s="73">
        <f t="shared" ref="T235:T239" si="82">J235-G235</f>
        <v>0</v>
      </c>
      <c r="U235" s="74" t="str">
        <f t="shared" ref="U235:U239" si="83">T235/G235</f>
        <v>#DIV/0!</v>
      </c>
    </row>
    <row r="236">
      <c r="B236" s="191" t="s">
        <v>264</v>
      </c>
      <c r="C236" s="145">
        <v>171000.0</v>
      </c>
      <c r="D236" s="145">
        <v>177000.0</v>
      </c>
      <c r="E236" s="145">
        <v>203448.28</v>
      </c>
      <c r="F236" s="145">
        <v>177000.0</v>
      </c>
      <c r="G236" s="145">
        <v>177000.0</v>
      </c>
      <c r="H236" s="145">
        <v>116000.06</v>
      </c>
      <c r="I236" s="145"/>
      <c r="J236" s="146">
        <v>178350.0</v>
      </c>
      <c r="K236" s="113">
        <v>178350.0</v>
      </c>
      <c r="L236" s="114">
        <v>178350.0</v>
      </c>
      <c r="M236" s="115">
        <v>178350.0</v>
      </c>
      <c r="N236" s="130"/>
      <c r="O236" s="94"/>
      <c r="P236" s="55">
        <v>178350.0</v>
      </c>
      <c r="Q236" s="55"/>
      <c r="R236" s="56">
        <f t="shared" si="81"/>
        <v>0</v>
      </c>
      <c r="S236" s="10"/>
      <c r="T236" s="73">
        <f t="shared" si="82"/>
        <v>1350</v>
      </c>
      <c r="U236" s="74">
        <f t="shared" si="83"/>
        <v>0.007627118644</v>
      </c>
      <c r="Y236" s="76">
        <f t="shared" ref="Y236:Y397" si="84">J236-K236</f>
        <v>0</v>
      </c>
    </row>
    <row r="237">
      <c r="A237" s="198"/>
      <c r="B237" s="191" t="s">
        <v>265</v>
      </c>
      <c r="C237" s="145">
        <v>128480.61</v>
      </c>
      <c r="D237" s="145">
        <v>185201.14</v>
      </c>
      <c r="E237" s="145">
        <v>184375.15</v>
      </c>
      <c r="F237" s="145">
        <v>133663.0</v>
      </c>
      <c r="G237" s="145">
        <v>161879.0</v>
      </c>
      <c r="H237" s="145">
        <v>126329.28</v>
      </c>
      <c r="I237" s="145"/>
      <c r="J237" s="199">
        <v>92765.0</v>
      </c>
      <c r="K237" s="113">
        <v>129508.0</v>
      </c>
      <c r="L237" s="114">
        <v>129508.0</v>
      </c>
      <c r="M237" s="115">
        <v>129508.0</v>
      </c>
      <c r="N237" s="130"/>
      <c r="O237" s="94"/>
      <c r="P237" s="55">
        <v>129508.0</v>
      </c>
      <c r="Q237" s="55"/>
      <c r="R237" s="56">
        <f t="shared" si="81"/>
        <v>-36743</v>
      </c>
      <c r="S237" s="10"/>
      <c r="T237" s="73">
        <f t="shared" si="82"/>
        <v>-69114</v>
      </c>
      <c r="U237" s="74">
        <f t="shared" si="83"/>
        <v>-0.4269485233</v>
      </c>
      <c r="Y237" s="76">
        <f t="shared" si="84"/>
        <v>-36743</v>
      </c>
    </row>
    <row r="238">
      <c r="A238" s="198"/>
      <c r="B238" s="191" t="s">
        <v>266</v>
      </c>
      <c r="C238" s="145"/>
      <c r="D238" s="145"/>
      <c r="E238" s="145"/>
      <c r="F238" s="145"/>
      <c r="G238" s="145" t="s">
        <v>29</v>
      </c>
      <c r="H238" s="145"/>
      <c r="I238" s="145"/>
      <c r="J238" s="146">
        <v>5000.0</v>
      </c>
      <c r="K238" s="113">
        <v>5000.0</v>
      </c>
      <c r="L238" s="114">
        <v>5000.0</v>
      </c>
      <c r="M238" s="115">
        <v>5000.0</v>
      </c>
      <c r="N238" s="130"/>
      <c r="O238" s="94"/>
      <c r="P238" s="55">
        <v>5000.0</v>
      </c>
      <c r="Q238" s="55"/>
      <c r="R238" s="56">
        <f t="shared" si="81"/>
        <v>0</v>
      </c>
      <c r="S238" s="10"/>
      <c r="T238" s="73" t="str">
        <f t="shared" si="82"/>
        <v>#VALUE!</v>
      </c>
      <c r="U238" s="74" t="str">
        <f t="shared" si="83"/>
        <v>#VALUE!</v>
      </c>
      <c r="Y238" s="76">
        <f t="shared" si="84"/>
        <v>0</v>
      </c>
    </row>
    <row r="239">
      <c r="A239" s="198"/>
      <c r="B239" s="191" t="s">
        <v>267</v>
      </c>
      <c r="C239" s="145">
        <v>2001.02</v>
      </c>
      <c r="D239" s="145">
        <v>764.94</v>
      </c>
      <c r="E239" s="145">
        <v>800.0</v>
      </c>
      <c r="F239" s="145">
        <v>800.0</v>
      </c>
      <c r="G239" s="145">
        <v>800.0</v>
      </c>
      <c r="H239" s="145">
        <v>0.0</v>
      </c>
      <c r="I239" s="145"/>
      <c r="J239" s="146">
        <v>800.0</v>
      </c>
      <c r="K239" s="113">
        <v>800.0</v>
      </c>
      <c r="L239" s="114">
        <v>800.0</v>
      </c>
      <c r="M239" s="115">
        <v>800.0</v>
      </c>
      <c r="N239" s="130"/>
      <c r="O239" s="94"/>
      <c r="P239" s="55">
        <v>800.0</v>
      </c>
      <c r="Q239" s="55"/>
      <c r="R239" s="56">
        <f t="shared" si="81"/>
        <v>0</v>
      </c>
      <c r="S239" s="10"/>
      <c r="T239" s="73">
        <f t="shared" si="82"/>
        <v>0</v>
      </c>
      <c r="U239" s="74">
        <f t="shared" si="83"/>
        <v>0</v>
      </c>
      <c r="Y239" s="76">
        <f t="shared" si="84"/>
        <v>0</v>
      </c>
    </row>
    <row r="240">
      <c r="A240" s="194" t="s">
        <v>268</v>
      </c>
      <c r="B240" s="200"/>
      <c r="C240" s="196"/>
      <c r="D240" s="196"/>
      <c r="E240" s="196"/>
      <c r="F240" s="196"/>
      <c r="G240" s="196"/>
      <c r="H240" s="196"/>
      <c r="I240" s="196"/>
      <c r="J240" s="197"/>
      <c r="K240" s="61"/>
      <c r="L240" s="61"/>
      <c r="M240" s="61"/>
      <c r="N240" s="81"/>
      <c r="O240" s="94"/>
      <c r="P240" s="192"/>
      <c r="Q240" s="192"/>
      <c r="R240" s="56">
        <f t="shared" si="81"/>
        <v>0</v>
      </c>
      <c r="S240" s="10"/>
      <c r="T240" s="189"/>
      <c r="U240" s="84"/>
      <c r="Y240" s="76">
        <f t="shared" si="84"/>
        <v>0</v>
      </c>
    </row>
    <row r="241">
      <c r="B241" s="191" t="s">
        <v>269</v>
      </c>
      <c r="C241" s="145">
        <v>44656.4</v>
      </c>
      <c r="D241" s="145">
        <v>46046.0</v>
      </c>
      <c r="E241" s="145">
        <v>25295.76</v>
      </c>
      <c r="F241" s="145">
        <v>0.0</v>
      </c>
      <c r="G241" s="145">
        <v>30561.0</v>
      </c>
      <c r="H241" s="145">
        <v>3333.32</v>
      </c>
      <c r="I241" s="145"/>
      <c r="J241" s="146">
        <v>32001.0</v>
      </c>
      <c r="K241" s="113">
        <v>32001.0</v>
      </c>
      <c r="L241" s="114">
        <v>32001.0</v>
      </c>
      <c r="M241" s="115">
        <v>32001.0</v>
      </c>
      <c r="N241" s="130"/>
      <c r="O241" s="94"/>
      <c r="P241" s="55">
        <v>32001.0</v>
      </c>
      <c r="Q241" s="55"/>
      <c r="R241" s="56">
        <f t="shared" si="81"/>
        <v>0</v>
      </c>
      <c r="S241" s="10"/>
      <c r="T241" s="73">
        <f>J241-G241</f>
        <v>1440</v>
      </c>
      <c r="U241" s="74">
        <f>T241/G241</f>
        <v>0.047118877</v>
      </c>
      <c r="Y241" s="76">
        <f t="shared" si="84"/>
        <v>0</v>
      </c>
    </row>
    <row r="242">
      <c r="A242" s="194" t="s">
        <v>270</v>
      </c>
      <c r="B242" s="200"/>
      <c r="C242" s="196"/>
      <c r="D242" s="196"/>
      <c r="E242" s="196"/>
      <c r="F242" s="196"/>
      <c r="G242" s="196"/>
      <c r="H242" s="196"/>
      <c r="I242" s="196"/>
      <c r="J242" s="197"/>
      <c r="K242" s="61"/>
      <c r="L242" s="61"/>
      <c r="M242" s="61"/>
      <c r="N242" s="81"/>
      <c r="O242" s="94"/>
      <c r="P242" s="192"/>
      <c r="Q242" s="192"/>
      <c r="R242" s="56">
        <f t="shared" si="81"/>
        <v>0</v>
      </c>
      <c r="S242" s="10"/>
      <c r="T242" s="189"/>
      <c r="U242" s="84"/>
      <c r="Y242" s="76">
        <f t="shared" si="84"/>
        <v>0</v>
      </c>
    </row>
    <row r="243">
      <c r="B243" s="191" t="s">
        <v>271</v>
      </c>
      <c r="C243" s="145">
        <v>64250.0</v>
      </c>
      <c r="D243" s="145">
        <v>30976.82</v>
      </c>
      <c r="E243" s="145">
        <v>79597.46</v>
      </c>
      <c r="F243" s="145">
        <v>77500.0</v>
      </c>
      <c r="G243" s="145">
        <v>110000.0</v>
      </c>
      <c r="H243" s="145">
        <v>62068.95</v>
      </c>
      <c r="I243" s="145"/>
      <c r="J243" s="146">
        <v>124200.0</v>
      </c>
      <c r="K243" s="113">
        <v>124200.0</v>
      </c>
      <c r="L243" s="114">
        <v>124200.0</v>
      </c>
      <c r="M243" s="115">
        <v>124200.0</v>
      </c>
      <c r="N243" s="130"/>
      <c r="O243" s="94"/>
      <c r="P243" s="55">
        <v>124200.0</v>
      </c>
      <c r="Q243" s="55"/>
      <c r="R243" s="56">
        <f t="shared" si="81"/>
        <v>0</v>
      </c>
      <c r="S243" s="10"/>
      <c r="T243" s="73">
        <f t="shared" ref="T243:T244" si="85">J243-G243</f>
        <v>14200</v>
      </c>
      <c r="U243" s="74">
        <f t="shared" ref="U243:U244" si="86">T243/G243</f>
        <v>0.1290909091</v>
      </c>
      <c r="Y243" s="76">
        <f t="shared" si="84"/>
        <v>0</v>
      </c>
    </row>
    <row r="244">
      <c r="A244" s="198"/>
      <c r="B244" s="191" t="s">
        <v>272</v>
      </c>
      <c r="C244" s="145">
        <v>15032.01</v>
      </c>
      <c r="D244" s="145">
        <v>1561.0</v>
      </c>
      <c r="E244" s="145">
        <v>95826.98</v>
      </c>
      <c r="F244" s="145">
        <v>87723.0</v>
      </c>
      <c r="G244" s="145">
        <v>106500.0</v>
      </c>
      <c r="H244" s="145">
        <v>72186.22</v>
      </c>
      <c r="I244" s="145"/>
      <c r="J244" s="199">
        <v>180013.0</v>
      </c>
      <c r="K244" s="153">
        <v>141270.0</v>
      </c>
      <c r="L244" s="114">
        <f>100270</f>
        <v>100270</v>
      </c>
      <c r="M244" s="139">
        <v>110270.0</v>
      </c>
      <c r="N244" s="130"/>
      <c r="O244" s="94"/>
      <c r="P244" s="55">
        <v>135270.0</v>
      </c>
      <c r="Q244" s="55"/>
      <c r="R244" s="56">
        <f t="shared" si="81"/>
        <v>44743</v>
      </c>
      <c r="S244" s="10"/>
      <c r="T244" s="73">
        <f t="shared" si="85"/>
        <v>73513</v>
      </c>
      <c r="U244" s="74">
        <f t="shared" si="86"/>
        <v>0.6902629108</v>
      </c>
      <c r="Y244" s="76">
        <f t="shared" si="84"/>
        <v>38743</v>
      </c>
    </row>
    <row r="245">
      <c r="A245" s="194" t="s">
        <v>273</v>
      </c>
      <c r="B245" s="200"/>
      <c r="C245" s="196"/>
      <c r="D245" s="196"/>
      <c r="E245" s="196"/>
      <c r="F245" s="196"/>
      <c r="G245" s="196"/>
      <c r="H245" s="196"/>
      <c r="I245" s="196"/>
      <c r="J245" s="197"/>
      <c r="K245" s="61"/>
      <c r="L245" s="61"/>
      <c r="M245" s="61"/>
      <c r="N245" s="81"/>
      <c r="O245" s="94"/>
      <c r="P245" s="192"/>
      <c r="Q245" s="192"/>
      <c r="R245" s="56">
        <f t="shared" si="81"/>
        <v>0</v>
      </c>
      <c r="S245" s="10"/>
      <c r="T245" s="189"/>
      <c r="U245" s="84"/>
      <c r="Y245" s="76">
        <f t="shared" si="84"/>
        <v>0</v>
      </c>
    </row>
    <row r="246">
      <c r="B246" s="191" t="s">
        <v>274</v>
      </c>
      <c r="C246" s="145">
        <v>64250.0</v>
      </c>
      <c r="D246" s="145">
        <v>28976.83</v>
      </c>
      <c r="E246" s="145">
        <v>79597.94</v>
      </c>
      <c r="F246" s="145">
        <v>77500.0</v>
      </c>
      <c r="G246" s="145" t="s">
        <v>29</v>
      </c>
      <c r="H246" s="145">
        <v>0.0</v>
      </c>
      <c r="I246" s="145"/>
      <c r="J246" s="146" t="s">
        <v>29</v>
      </c>
      <c r="K246" s="113" t="s">
        <v>29</v>
      </c>
      <c r="L246" s="114" t="s">
        <v>29</v>
      </c>
      <c r="M246" s="115" t="s">
        <v>29</v>
      </c>
      <c r="N246" s="130"/>
      <c r="O246" s="94"/>
      <c r="P246" s="55" t="s">
        <v>29</v>
      </c>
      <c r="Q246" s="55"/>
      <c r="R246" s="56" t="str">
        <f t="shared" si="81"/>
        <v>#VALUE!</v>
      </c>
      <c r="S246" s="10"/>
      <c r="T246" s="73"/>
      <c r="U246" s="84"/>
      <c r="Y246" s="117" t="str">
        <f t="shared" si="84"/>
        <v>#VALUE!</v>
      </c>
    </row>
    <row r="247">
      <c r="A247" s="198"/>
      <c r="B247" s="191" t="s">
        <v>275</v>
      </c>
      <c r="C247" s="145" t="s">
        <v>29</v>
      </c>
      <c r="D247" s="145" t="s">
        <v>29</v>
      </c>
      <c r="E247" s="145" t="s">
        <v>29</v>
      </c>
      <c r="F247" s="145">
        <v>0.0</v>
      </c>
      <c r="G247" s="145" t="s">
        <v>29</v>
      </c>
      <c r="H247" s="145">
        <v>0.0</v>
      </c>
      <c r="I247" s="145"/>
      <c r="J247" s="146">
        <v>73485.0</v>
      </c>
      <c r="K247" s="113">
        <v>73485.0</v>
      </c>
      <c r="L247" s="114">
        <v>73485.0</v>
      </c>
      <c r="M247" s="115">
        <v>73485.0</v>
      </c>
      <c r="N247" s="130"/>
      <c r="O247" s="94"/>
      <c r="P247" s="55">
        <v>73485.0</v>
      </c>
      <c r="Q247" s="55"/>
      <c r="R247" s="56">
        <f t="shared" si="81"/>
        <v>0</v>
      </c>
      <c r="S247" s="10"/>
      <c r="T247" s="73" t="str">
        <f>J247-G247</f>
        <v>#VALUE!</v>
      </c>
      <c r="U247" s="74" t="str">
        <f>T247/G247</f>
        <v>#VALUE!</v>
      </c>
      <c r="Y247" s="76">
        <f t="shared" si="84"/>
        <v>0</v>
      </c>
    </row>
    <row r="248">
      <c r="A248" s="194" t="s">
        <v>276</v>
      </c>
      <c r="B248" s="200"/>
      <c r="C248" s="196"/>
      <c r="D248" s="196"/>
      <c r="E248" s="196"/>
      <c r="F248" s="196"/>
      <c r="G248" s="196"/>
      <c r="H248" s="196"/>
      <c r="I248" s="196"/>
      <c r="J248" s="197"/>
      <c r="K248" s="61"/>
      <c r="L248" s="61"/>
      <c r="M248" s="61"/>
      <c r="N248" s="81"/>
      <c r="O248" s="94"/>
      <c r="P248" s="192"/>
      <c r="Q248" s="192"/>
      <c r="R248" s="56">
        <f t="shared" si="81"/>
        <v>0</v>
      </c>
      <c r="S248" s="10"/>
      <c r="T248" s="189"/>
      <c r="U248" s="84"/>
      <c r="Y248" s="76">
        <f t="shared" si="84"/>
        <v>0</v>
      </c>
    </row>
    <row r="249">
      <c r="B249" s="191" t="s">
        <v>277</v>
      </c>
      <c r="C249" s="145">
        <v>162848.66</v>
      </c>
      <c r="D249" s="145">
        <v>178990.24</v>
      </c>
      <c r="E249" s="145">
        <v>117068.12</v>
      </c>
      <c r="F249" s="145">
        <v>124355.0</v>
      </c>
      <c r="G249" s="145">
        <v>114250.0</v>
      </c>
      <c r="H249" s="145">
        <v>76754.09</v>
      </c>
      <c r="I249" s="145"/>
      <c r="J249" s="146">
        <v>134214.0</v>
      </c>
      <c r="K249" s="113">
        <v>134214.0</v>
      </c>
      <c r="L249" s="114">
        <v>134214.0</v>
      </c>
      <c r="M249" s="115">
        <v>134214.0</v>
      </c>
      <c r="N249" s="130"/>
      <c r="O249" s="94"/>
      <c r="P249" s="55">
        <v>134214.0</v>
      </c>
      <c r="Q249" s="55"/>
      <c r="R249" s="56">
        <f t="shared" si="81"/>
        <v>0</v>
      </c>
      <c r="S249" s="10"/>
      <c r="T249" s="73">
        <f t="shared" ref="T249:T250" si="87">J249-G249</f>
        <v>19964</v>
      </c>
      <c r="U249" s="74">
        <f t="shared" ref="U249:U250" si="88">T249/G249</f>
        <v>0.1747396061</v>
      </c>
      <c r="Y249" s="76">
        <f t="shared" si="84"/>
        <v>0</v>
      </c>
    </row>
    <row r="250">
      <c r="A250" s="198"/>
      <c r="B250" s="191" t="s">
        <v>278</v>
      </c>
      <c r="C250" s="145" t="s">
        <v>29</v>
      </c>
      <c r="D250" s="145" t="s">
        <v>29</v>
      </c>
      <c r="E250" s="145">
        <v>12925.0</v>
      </c>
      <c r="F250" s="145">
        <v>6152.0</v>
      </c>
      <c r="G250" s="145">
        <v>11200.0</v>
      </c>
      <c r="H250" s="145">
        <v>1540.0</v>
      </c>
      <c r="I250" s="145"/>
      <c r="J250" s="146">
        <v>11670.0</v>
      </c>
      <c r="K250" s="113">
        <v>11670.0</v>
      </c>
      <c r="L250" s="114">
        <v>11670.0</v>
      </c>
      <c r="M250" s="115">
        <v>11670.0</v>
      </c>
      <c r="N250" s="130"/>
      <c r="O250" s="94"/>
      <c r="P250" s="55">
        <v>11670.0</v>
      </c>
      <c r="Q250" s="55"/>
      <c r="R250" s="56">
        <f t="shared" si="81"/>
        <v>0</v>
      </c>
      <c r="S250" s="10"/>
      <c r="T250" s="73">
        <f t="shared" si="87"/>
        <v>470</v>
      </c>
      <c r="U250" s="74">
        <f t="shared" si="88"/>
        <v>0.04196428571</v>
      </c>
      <c r="Y250" s="76">
        <f t="shared" si="84"/>
        <v>0</v>
      </c>
    </row>
    <row r="251">
      <c r="A251" s="194" t="s">
        <v>279</v>
      </c>
      <c r="B251" s="200"/>
      <c r="C251" s="196"/>
      <c r="D251" s="196"/>
      <c r="E251" s="196"/>
      <c r="F251" s="196"/>
      <c r="G251" s="196"/>
      <c r="H251" s="196"/>
      <c r="I251" s="196"/>
      <c r="J251" s="146"/>
      <c r="K251" s="102"/>
      <c r="L251" s="103"/>
      <c r="M251" s="104"/>
      <c r="N251" s="81"/>
      <c r="O251" s="94"/>
      <c r="P251" s="192"/>
      <c r="Q251" s="192"/>
      <c r="R251" s="56">
        <f t="shared" si="81"/>
        <v>0</v>
      </c>
      <c r="S251" s="10"/>
      <c r="T251" s="189"/>
      <c r="U251" s="84"/>
      <c r="Y251" s="76">
        <f t="shared" si="84"/>
        <v>0</v>
      </c>
    </row>
    <row r="252">
      <c r="B252" s="191" t="s">
        <v>280</v>
      </c>
      <c r="C252" s="145">
        <v>139500.0</v>
      </c>
      <c r="D252" s="145">
        <v>142900.0</v>
      </c>
      <c r="E252" s="145">
        <v>146500.0</v>
      </c>
      <c r="F252" s="145">
        <v>146500.0</v>
      </c>
      <c r="G252" s="145">
        <v>150162.0</v>
      </c>
      <c r="H252" s="145">
        <v>100107.94</v>
      </c>
      <c r="I252" s="145"/>
      <c r="J252" s="146">
        <v>155418.0</v>
      </c>
      <c r="K252" s="113">
        <v>155418.0</v>
      </c>
      <c r="L252" s="114">
        <v>155418.0</v>
      </c>
      <c r="M252" s="115">
        <v>155418.0</v>
      </c>
      <c r="N252" s="130"/>
      <c r="O252" s="94"/>
      <c r="P252" s="55">
        <v>155418.0</v>
      </c>
      <c r="Q252" s="55"/>
      <c r="R252" s="56">
        <f t="shared" si="81"/>
        <v>0</v>
      </c>
      <c r="S252" s="10"/>
      <c r="T252" s="73">
        <f t="shared" ref="T252:T254" si="89">J252-G252</f>
        <v>5256</v>
      </c>
      <c r="U252" s="74">
        <f t="shared" ref="U252:U254" si="90">T252/G252</f>
        <v>0.03500219763</v>
      </c>
      <c r="Y252" s="76">
        <f t="shared" si="84"/>
        <v>0</v>
      </c>
    </row>
    <row r="253">
      <c r="A253" s="198"/>
      <c r="B253" s="191" t="s">
        <v>281</v>
      </c>
      <c r="C253" s="145">
        <v>120013.41</v>
      </c>
      <c r="D253" s="145">
        <v>121000.0</v>
      </c>
      <c r="E253" s="145">
        <v>125517.25</v>
      </c>
      <c r="F253" s="145">
        <v>125000.0</v>
      </c>
      <c r="G253" s="145">
        <v>128000.0</v>
      </c>
      <c r="H253" s="145">
        <v>99121.33</v>
      </c>
      <c r="I253" s="145"/>
      <c r="J253" s="146">
        <v>132480.0</v>
      </c>
      <c r="K253" s="113">
        <v>132480.0</v>
      </c>
      <c r="L253" s="114">
        <v>132480.0</v>
      </c>
      <c r="M253" s="115">
        <v>132480.0</v>
      </c>
      <c r="N253" s="130"/>
      <c r="O253" s="94"/>
      <c r="P253" s="55">
        <v>132480.0</v>
      </c>
      <c r="Q253" s="55"/>
      <c r="R253" s="56">
        <f t="shared" si="81"/>
        <v>0</v>
      </c>
      <c r="S253" s="10"/>
      <c r="T253" s="73">
        <f t="shared" si="89"/>
        <v>4480</v>
      </c>
      <c r="U253" s="74">
        <f t="shared" si="90"/>
        <v>0.035</v>
      </c>
      <c r="Y253" s="76">
        <f t="shared" si="84"/>
        <v>0</v>
      </c>
    </row>
    <row r="254">
      <c r="A254" s="201"/>
      <c r="B254" s="191" t="s">
        <v>282</v>
      </c>
      <c r="C254" s="145"/>
      <c r="D254" s="145"/>
      <c r="E254" s="145"/>
      <c r="F254" s="145"/>
      <c r="G254" s="145">
        <v>6048.0</v>
      </c>
      <c r="H254" s="145">
        <v>0.0</v>
      </c>
      <c r="I254" s="145"/>
      <c r="J254" s="146">
        <v>6719.0</v>
      </c>
      <c r="K254" s="113">
        <v>6719.0</v>
      </c>
      <c r="L254" s="114">
        <v>6719.0</v>
      </c>
      <c r="M254" s="115">
        <v>6719.0</v>
      </c>
      <c r="N254" s="130"/>
      <c r="O254" s="94"/>
      <c r="P254" s="55">
        <v>6719.0</v>
      </c>
      <c r="Q254" s="55"/>
      <c r="R254" s="56">
        <f t="shared" si="81"/>
        <v>0</v>
      </c>
      <c r="S254" s="10"/>
      <c r="T254" s="73">
        <f t="shared" si="89"/>
        <v>671</v>
      </c>
      <c r="U254" s="74">
        <f t="shared" si="90"/>
        <v>0.1109457672</v>
      </c>
      <c r="Y254" s="76">
        <f t="shared" si="84"/>
        <v>0</v>
      </c>
    </row>
    <row r="255">
      <c r="A255" s="194" t="s">
        <v>283</v>
      </c>
      <c r="B255" s="200"/>
      <c r="C255" s="196"/>
      <c r="D255" s="196"/>
      <c r="E255" s="196"/>
      <c r="F255" s="196"/>
      <c r="G255" s="196"/>
      <c r="H255" s="196"/>
      <c r="I255" s="196"/>
      <c r="J255" s="197"/>
      <c r="K255" s="61"/>
      <c r="L255" s="61"/>
      <c r="M255" s="61"/>
      <c r="N255" s="81"/>
      <c r="O255" s="94"/>
      <c r="P255" s="192"/>
      <c r="Q255" s="192"/>
      <c r="R255" s="56">
        <f t="shared" si="81"/>
        <v>0</v>
      </c>
      <c r="S255" s="10"/>
      <c r="T255" s="189"/>
      <c r="U255" s="84"/>
      <c r="Y255" s="76">
        <f t="shared" si="84"/>
        <v>0</v>
      </c>
    </row>
    <row r="256">
      <c r="B256" s="191" t="s">
        <v>284</v>
      </c>
      <c r="C256" s="145">
        <v>53631.29</v>
      </c>
      <c r="D256" s="145">
        <v>57350.8</v>
      </c>
      <c r="E256" s="145">
        <v>71118.33</v>
      </c>
      <c r="F256" s="145">
        <v>65166.0</v>
      </c>
      <c r="G256" s="145">
        <v>68171.0</v>
      </c>
      <c r="H256" s="145">
        <v>51222.31</v>
      </c>
      <c r="I256" s="145"/>
      <c r="J256" s="146">
        <v>69382.0</v>
      </c>
      <c r="K256" s="113">
        <v>69382.0</v>
      </c>
      <c r="L256" s="114">
        <v>69382.0</v>
      </c>
      <c r="M256" s="115">
        <v>69382.0</v>
      </c>
      <c r="N256" s="130"/>
      <c r="O256" s="94"/>
      <c r="P256" s="55">
        <v>69382.0</v>
      </c>
      <c r="Q256" s="55"/>
      <c r="R256" s="56">
        <f t="shared" si="81"/>
        <v>0</v>
      </c>
      <c r="S256" s="10"/>
      <c r="T256" s="73">
        <f t="shared" ref="T256:T257" si="91">J256-G256</f>
        <v>1211</v>
      </c>
      <c r="U256" s="74">
        <f t="shared" ref="U256:U257" si="92">T256/G256</f>
        <v>0.01776415191</v>
      </c>
      <c r="Y256" s="76">
        <f t="shared" si="84"/>
        <v>0</v>
      </c>
    </row>
    <row r="257">
      <c r="B257" s="202" t="s">
        <v>285</v>
      </c>
      <c r="C257" s="145">
        <v>0.0</v>
      </c>
      <c r="D257" s="145">
        <v>0.0</v>
      </c>
      <c r="E257" s="145">
        <v>0.0</v>
      </c>
      <c r="F257" s="145">
        <v>0.0</v>
      </c>
      <c r="G257" s="145">
        <v>16800.0</v>
      </c>
      <c r="H257" s="145">
        <v>0.0</v>
      </c>
      <c r="I257" s="145">
        <v>0.0</v>
      </c>
      <c r="J257" s="146">
        <v>0.0</v>
      </c>
      <c r="K257" s="113">
        <v>0.0</v>
      </c>
      <c r="L257" s="114">
        <v>0.0</v>
      </c>
      <c r="M257" s="115">
        <v>0.0</v>
      </c>
      <c r="N257" s="130"/>
      <c r="O257" s="94"/>
      <c r="P257" s="55">
        <v>0.0</v>
      </c>
      <c r="Q257" s="55"/>
      <c r="R257" s="56">
        <f t="shared" si="81"/>
        <v>0</v>
      </c>
      <c r="S257" s="10"/>
      <c r="T257" s="73">
        <f t="shared" si="91"/>
        <v>-16800</v>
      </c>
      <c r="U257" s="74">
        <f t="shared" si="92"/>
        <v>-1</v>
      </c>
      <c r="Y257" s="76">
        <f t="shared" si="84"/>
        <v>0</v>
      </c>
    </row>
    <row r="258">
      <c r="A258" s="194" t="s">
        <v>286</v>
      </c>
      <c r="B258" s="200"/>
      <c r="C258" s="196"/>
      <c r="D258" s="196"/>
      <c r="E258" s="196"/>
      <c r="F258" s="196"/>
      <c r="G258" s="196"/>
      <c r="H258" s="196"/>
      <c r="I258" s="196"/>
      <c r="J258" s="197"/>
      <c r="K258" s="61"/>
      <c r="L258" s="61"/>
      <c r="M258" s="61"/>
      <c r="N258" s="81"/>
      <c r="O258" s="94"/>
      <c r="P258" s="203"/>
      <c r="Q258" s="203"/>
      <c r="R258" s="56">
        <f t="shared" si="81"/>
        <v>0</v>
      </c>
      <c r="S258" s="10"/>
      <c r="T258" s="189"/>
      <c r="U258" s="84"/>
      <c r="Y258" s="76">
        <f t="shared" si="84"/>
        <v>0</v>
      </c>
    </row>
    <row r="259">
      <c r="B259" s="191" t="s">
        <v>287</v>
      </c>
      <c r="C259" s="145">
        <v>202728.75</v>
      </c>
      <c r="D259" s="145">
        <v>221115.01</v>
      </c>
      <c r="E259" s="145">
        <v>201280.1</v>
      </c>
      <c r="F259" s="145">
        <v>214135.0</v>
      </c>
      <c r="G259" s="145">
        <v>210898.0</v>
      </c>
      <c r="H259" s="145">
        <v>140598.79</v>
      </c>
      <c r="I259" s="145"/>
      <c r="J259" s="146">
        <v>218279.0</v>
      </c>
      <c r="K259" s="113">
        <v>218279.0</v>
      </c>
      <c r="L259" s="114">
        <v>218279.0</v>
      </c>
      <c r="M259" s="115">
        <v>218279.0</v>
      </c>
      <c r="N259" s="130"/>
      <c r="O259" s="94"/>
      <c r="P259" s="55">
        <v>218279.0</v>
      </c>
      <c r="Q259" s="55"/>
      <c r="R259" s="56">
        <f t="shared" si="81"/>
        <v>0</v>
      </c>
      <c r="S259" s="10"/>
      <c r="T259" s="73">
        <f t="shared" ref="T259:T260" si="93">J259-G259</f>
        <v>7381</v>
      </c>
      <c r="U259" s="74">
        <f t="shared" ref="U259:U260" si="94">T259/G259</f>
        <v>0.0349979611</v>
      </c>
      <c r="Y259" s="76">
        <f t="shared" si="84"/>
        <v>0</v>
      </c>
    </row>
    <row r="260">
      <c r="A260" s="198"/>
      <c r="B260" s="191" t="s">
        <v>288</v>
      </c>
      <c r="C260" s="145">
        <v>55353.96</v>
      </c>
      <c r="D260" s="145">
        <v>55952.0</v>
      </c>
      <c r="E260" s="145">
        <v>57720.04</v>
      </c>
      <c r="F260" s="145">
        <v>57316.0</v>
      </c>
      <c r="G260" s="145">
        <v>59967.0</v>
      </c>
      <c r="H260" s="145">
        <v>39713.41</v>
      </c>
      <c r="I260" s="145"/>
      <c r="J260" s="146">
        <v>62066.0</v>
      </c>
      <c r="K260" s="113">
        <v>62066.0</v>
      </c>
      <c r="L260" s="114">
        <v>62066.0</v>
      </c>
      <c r="M260" s="115">
        <v>62066.0</v>
      </c>
      <c r="N260" s="130"/>
      <c r="O260" s="94"/>
      <c r="P260" s="55">
        <v>62066.0</v>
      </c>
      <c r="Q260" s="55"/>
      <c r="R260" s="56">
        <f t="shared" si="81"/>
        <v>0</v>
      </c>
      <c r="S260" s="10"/>
      <c r="T260" s="73">
        <f t="shared" si="93"/>
        <v>2099</v>
      </c>
      <c r="U260" s="74">
        <f t="shared" si="94"/>
        <v>0.03500258475</v>
      </c>
      <c r="Y260" s="76">
        <f t="shared" si="84"/>
        <v>0</v>
      </c>
    </row>
    <row r="261">
      <c r="A261" s="198"/>
      <c r="B261" s="191" t="s">
        <v>289</v>
      </c>
      <c r="C261" s="145">
        <v>9058.0</v>
      </c>
      <c r="D261" s="145">
        <v>8738.31</v>
      </c>
      <c r="E261" s="145">
        <v>8337.2</v>
      </c>
      <c r="F261" s="145">
        <v>8646.0</v>
      </c>
      <c r="G261" s="145" t="s">
        <v>29</v>
      </c>
      <c r="H261" s="145"/>
      <c r="I261" s="145"/>
      <c r="J261" s="146" t="s">
        <v>29</v>
      </c>
      <c r="K261" s="113" t="s">
        <v>29</v>
      </c>
      <c r="L261" s="114" t="s">
        <v>29</v>
      </c>
      <c r="M261" s="115" t="s">
        <v>29</v>
      </c>
      <c r="N261" s="130"/>
      <c r="O261" s="94"/>
      <c r="P261" s="55" t="s">
        <v>29</v>
      </c>
      <c r="Q261" s="55"/>
      <c r="R261" s="56" t="str">
        <f t="shared" si="81"/>
        <v>#VALUE!</v>
      </c>
      <c r="S261" s="10"/>
      <c r="T261" s="73"/>
      <c r="U261" s="84"/>
      <c r="Y261" s="117" t="str">
        <f t="shared" si="84"/>
        <v>#VALUE!</v>
      </c>
    </row>
    <row r="262">
      <c r="A262" s="198"/>
      <c r="B262" s="191" t="s">
        <v>290</v>
      </c>
      <c r="C262" s="145">
        <v>567.95</v>
      </c>
      <c r="D262" s="145">
        <v>201.75</v>
      </c>
      <c r="E262" s="145" t="s">
        <v>29</v>
      </c>
      <c r="F262" s="145">
        <v>800.0</v>
      </c>
      <c r="G262" s="145">
        <v>800.0</v>
      </c>
      <c r="H262" s="145">
        <v>0.0</v>
      </c>
      <c r="I262" s="145"/>
      <c r="J262" s="146">
        <v>800.0</v>
      </c>
      <c r="K262" s="113">
        <v>800.0</v>
      </c>
      <c r="L262" s="114">
        <v>800.0</v>
      </c>
      <c r="M262" s="115">
        <v>800.0</v>
      </c>
      <c r="N262" s="130"/>
      <c r="O262" s="94"/>
      <c r="P262" s="55">
        <v>800.0</v>
      </c>
      <c r="Q262" s="55"/>
      <c r="R262" s="56">
        <f t="shared" si="81"/>
        <v>0</v>
      </c>
      <c r="S262" s="10"/>
      <c r="T262" s="73">
        <f>J262-G262</f>
        <v>0</v>
      </c>
      <c r="U262" s="74">
        <f>T262/G262</f>
        <v>0</v>
      </c>
      <c r="Y262" s="76">
        <f t="shared" si="84"/>
        <v>0</v>
      </c>
    </row>
    <row r="263">
      <c r="A263" s="194" t="s">
        <v>291</v>
      </c>
      <c r="B263" s="200"/>
      <c r="C263" s="196"/>
      <c r="D263" s="196"/>
      <c r="E263" s="196"/>
      <c r="F263" s="196"/>
      <c r="G263" s="196"/>
      <c r="H263" s="196"/>
      <c r="I263" s="196"/>
      <c r="J263" s="197"/>
      <c r="K263" s="61"/>
      <c r="L263" s="61"/>
      <c r="M263" s="61"/>
      <c r="N263" s="81"/>
      <c r="O263" s="94"/>
      <c r="P263" s="192"/>
      <c r="Q263" s="192"/>
      <c r="R263" s="56">
        <f t="shared" si="81"/>
        <v>0</v>
      </c>
      <c r="S263" s="10"/>
      <c r="T263" s="189"/>
      <c r="U263" s="84"/>
      <c r="Y263" s="76">
        <f t="shared" si="84"/>
        <v>0</v>
      </c>
    </row>
    <row r="264">
      <c r="B264" s="191" t="s">
        <v>292</v>
      </c>
      <c r="C264" s="145">
        <v>217845.29</v>
      </c>
      <c r="D264" s="145">
        <v>215080.0</v>
      </c>
      <c r="E264" s="145">
        <v>217199.54</v>
      </c>
      <c r="F264" s="145">
        <v>208080.0</v>
      </c>
      <c r="G264" s="145">
        <v>241000.0</v>
      </c>
      <c r="H264" s="145">
        <v>160666.56</v>
      </c>
      <c r="I264" s="145"/>
      <c r="J264" s="199">
        <v>224500.0</v>
      </c>
      <c r="K264" s="153">
        <v>224500.0</v>
      </c>
      <c r="L264" s="154">
        <v>224500.0</v>
      </c>
      <c r="M264" s="139">
        <v>224500.0</v>
      </c>
      <c r="N264" s="130"/>
      <c r="O264" s="94"/>
      <c r="P264" s="55">
        <v>249435.0</v>
      </c>
      <c r="Q264" s="55"/>
      <c r="R264" s="56">
        <f t="shared" si="81"/>
        <v>-24935</v>
      </c>
      <c r="S264" s="10"/>
      <c r="T264" s="73">
        <f t="shared" ref="T264:T265" si="95">J264-G264</f>
        <v>-16500</v>
      </c>
      <c r="U264" s="74">
        <f t="shared" ref="U264:U265" si="96">T264/G264</f>
        <v>-0.06846473029</v>
      </c>
      <c r="Y264" s="76">
        <f t="shared" si="84"/>
        <v>0</v>
      </c>
    </row>
    <row r="265">
      <c r="A265" s="198"/>
      <c r="B265" s="191" t="s">
        <v>293</v>
      </c>
      <c r="C265" s="145">
        <v>47856.96</v>
      </c>
      <c r="D265" s="145">
        <v>50731.2</v>
      </c>
      <c r="E265" s="145">
        <v>54611.7</v>
      </c>
      <c r="F265" s="145">
        <v>54549.0</v>
      </c>
      <c r="G265" s="145">
        <v>60783.0</v>
      </c>
      <c r="H265" s="145">
        <v>39670.6</v>
      </c>
      <c r="I265" s="145"/>
      <c r="J265" s="146">
        <v>61677.0</v>
      </c>
      <c r="K265" s="113">
        <v>61677.0</v>
      </c>
      <c r="L265" s="114">
        <v>61677.0</v>
      </c>
      <c r="M265" s="115">
        <v>61677.0</v>
      </c>
      <c r="N265" s="130"/>
      <c r="O265" s="94"/>
      <c r="P265" s="55">
        <v>61677.0</v>
      </c>
      <c r="Q265" s="55"/>
      <c r="R265" s="56">
        <f t="shared" si="81"/>
        <v>0</v>
      </c>
      <c r="S265" s="10"/>
      <c r="T265" s="73">
        <f t="shared" si="95"/>
        <v>894</v>
      </c>
      <c r="U265" s="74">
        <f t="shared" si="96"/>
        <v>0.01470805982</v>
      </c>
      <c r="Y265" s="76">
        <f t="shared" si="84"/>
        <v>0</v>
      </c>
    </row>
    <row r="266">
      <c r="A266" s="198"/>
      <c r="B266" s="191" t="s">
        <v>294</v>
      </c>
      <c r="C266" s="145">
        <v>9661.84</v>
      </c>
      <c r="D266" s="145">
        <v>9899.89</v>
      </c>
      <c r="E266" s="145">
        <v>9180.52</v>
      </c>
      <c r="F266" s="145">
        <v>8646.0</v>
      </c>
      <c r="G266" s="145" t="s">
        <v>29</v>
      </c>
      <c r="H266" s="145">
        <v>549.4</v>
      </c>
      <c r="I266" s="145"/>
      <c r="J266" s="146" t="s">
        <v>29</v>
      </c>
      <c r="K266" s="113" t="s">
        <v>29</v>
      </c>
      <c r="L266" s="114" t="s">
        <v>29</v>
      </c>
      <c r="M266" s="115" t="s">
        <v>29</v>
      </c>
      <c r="N266" s="130"/>
      <c r="O266" s="94"/>
      <c r="P266" s="55" t="s">
        <v>29</v>
      </c>
      <c r="Q266" s="55"/>
      <c r="R266" s="56" t="str">
        <f t="shared" si="81"/>
        <v>#VALUE!</v>
      </c>
      <c r="S266" s="10"/>
      <c r="T266" s="73"/>
      <c r="U266" s="84"/>
      <c r="V266" s="204"/>
      <c r="Y266" s="117" t="str">
        <f t="shared" si="84"/>
        <v>#VALUE!</v>
      </c>
    </row>
    <row r="267">
      <c r="A267" s="198"/>
      <c r="B267" s="191" t="s">
        <v>295</v>
      </c>
      <c r="C267" s="145"/>
      <c r="D267" s="145"/>
      <c r="E267" s="145"/>
      <c r="F267" s="145">
        <v>800.0</v>
      </c>
      <c r="G267" s="145">
        <v>800.0</v>
      </c>
      <c r="H267" s="145">
        <v>0.0</v>
      </c>
      <c r="I267" s="145"/>
      <c r="J267" s="146">
        <v>800.0</v>
      </c>
      <c r="K267" s="113">
        <v>800.0</v>
      </c>
      <c r="L267" s="114">
        <v>800.0</v>
      </c>
      <c r="M267" s="115">
        <v>800.0</v>
      </c>
      <c r="N267" s="130"/>
      <c r="O267" s="94"/>
      <c r="P267" s="55">
        <v>800.0</v>
      </c>
      <c r="Q267" s="55"/>
      <c r="R267" s="56">
        <f t="shared" si="81"/>
        <v>0</v>
      </c>
      <c r="S267" s="10"/>
      <c r="T267" s="73">
        <f>J267-G267</f>
        <v>0</v>
      </c>
      <c r="U267" s="74">
        <f>T267/G267</f>
        <v>0</v>
      </c>
      <c r="Y267" s="76">
        <f t="shared" si="84"/>
        <v>0</v>
      </c>
    </row>
    <row r="268">
      <c r="A268" s="194" t="s">
        <v>296</v>
      </c>
      <c r="B268" s="200"/>
      <c r="C268" s="196"/>
      <c r="D268" s="196"/>
      <c r="E268" s="196"/>
      <c r="F268" s="196"/>
      <c r="G268" s="196"/>
      <c r="H268" s="196"/>
      <c r="I268" s="196"/>
      <c r="J268" s="197"/>
      <c r="K268" s="61"/>
      <c r="L268" s="61"/>
      <c r="M268" s="61"/>
      <c r="N268" s="81"/>
      <c r="O268" s="94"/>
      <c r="P268" s="203"/>
      <c r="Q268" s="203"/>
      <c r="R268" s="56">
        <f t="shared" si="81"/>
        <v>0</v>
      </c>
      <c r="S268" s="10"/>
      <c r="T268" s="189"/>
      <c r="U268" s="84"/>
      <c r="Y268" s="76">
        <f t="shared" si="84"/>
        <v>0</v>
      </c>
    </row>
    <row r="269">
      <c r="B269" s="191" t="s">
        <v>297</v>
      </c>
      <c r="C269" s="145">
        <v>176938.0</v>
      </c>
      <c r="D269" s="145">
        <v>181024.0</v>
      </c>
      <c r="E269" s="145">
        <v>182424.0</v>
      </c>
      <c r="F269" s="145">
        <v>182401.0</v>
      </c>
      <c r="G269" s="145">
        <v>187875.0</v>
      </c>
      <c r="H269" s="145">
        <v>126202.03</v>
      </c>
      <c r="I269" s="145"/>
      <c r="J269" s="146">
        <v>195929.0</v>
      </c>
      <c r="K269" s="113">
        <v>195929.0</v>
      </c>
      <c r="L269" s="114">
        <v>195929.0</v>
      </c>
      <c r="M269" s="115">
        <v>195929.0</v>
      </c>
      <c r="N269" s="130"/>
      <c r="O269" s="94"/>
      <c r="P269" s="55">
        <v>195929.0</v>
      </c>
      <c r="Q269" s="55"/>
      <c r="R269" s="56">
        <f t="shared" si="81"/>
        <v>0</v>
      </c>
      <c r="S269" s="10"/>
      <c r="T269" s="73">
        <f t="shared" ref="T269:T272" si="97">J269-G269</f>
        <v>8054</v>
      </c>
      <c r="U269" s="74">
        <f t="shared" ref="U269:U272" si="98">T269/G269</f>
        <v>0.04286892881</v>
      </c>
      <c r="Y269" s="76">
        <f t="shared" si="84"/>
        <v>0</v>
      </c>
    </row>
    <row r="270">
      <c r="A270" s="198"/>
      <c r="B270" s="191" t="s">
        <v>298</v>
      </c>
      <c r="C270" s="145">
        <v>48255.08</v>
      </c>
      <c r="D270" s="145">
        <v>48492.4</v>
      </c>
      <c r="E270" s="145">
        <v>49740.9</v>
      </c>
      <c r="F270" s="145">
        <v>47859.0</v>
      </c>
      <c r="G270" s="145">
        <v>51973.0</v>
      </c>
      <c r="H270" s="145">
        <v>24484.44</v>
      </c>
      <c r="I270" s="145"/>
      <c r="J270" s="146">
        <v>31764.0</v>
      </c>
      <c r="K270" s="113">
        <v>31764.0</v>
      </c>
      <c r="L270" s="114">
        <v>31764.0</v>
      </c>
      <c r="M270" s="115">
        <v>31764.0</v>
      </c>
      <c r="N270" s="130"/>
      <c r="O270" s="94"/>
      <c r="P270" s="55">
        <v>31764.0</v>
      </c>
      <c r="Q270" s="55"/>
      <c r="R270" s="56">
        <f t="shared" si="81"/>
        <v>0</v>
      </c>
      <c r="S270" s="10"/>
      <c r="T270" s="73">
        <f t="shared" si="97"/>
        <v>-20209</v>
      </c>
      <c r="U270" s="74">
        <f t="shared" si="98"/>
        <v>-0.3888365113</v>
      </c>
      <c r="Y270" s="76">
        <f t="shared" si="84"/>
        <v>0</v>
      </c>
    </row>
    <row r="271">
      <c r="A271" s="198"/>
      <c r="B271" s="191" t="s">
        <v>299</v>
      </c>
      <c r="C271" s="145">
        <v>16474.61</v>
      </c>
      <c r="D271" s="145">
        <v>17550.72</v>
      </c>
      <c r="E271" s="145">
        <v>18008.73</v>
      </c>
      <c r="F271" s="145">
        <v>18346.0</v>
      </c>
      <c r="G271" s="145">
        <v>18623.0</v>
      </c>
      <c r="H271" s="145">
        <v>11717.28</v>
      </c>
      <c r="I271" s="145"/>
      <c r="J271" s="146">
        <v>19275.0</v>
      </c>
      <c r="K271" s="113">
        <v>19275.0</v>
      </c>
      <c r="L271" s="114">
        <v>19275.0</v>
      </c>
      <c r="M271" s="115">
        <v>19275.0</v>
      </c>
      <c r="N271" s="130"/>
      <c r="O271" s="94"/>
      <c r="P271" s="55">
        <v>19275.0</v>
      </c>
      <c r="Q271" s="55"/>
      <c r="R271" s="56">
        <f t="shared" si="81"/>
        <v>0</v>
      </c>
      <c r="S271" s="10"/>
      <c r="T271" s="73">
        <f t="shared" si="97"/>
        <v>652</v>
      </c>
      <c r="U271" s="74">
        <f t="shared" si="98"/>
        <v>0.03501047092</v>
      </c>
      <c r="Y271" s="76">
        <f t="shared" si="84"/>
        <v>0</v>
      </c>
    </row>
    <row r="272">
      <c r="A272" s="198"/>
      <c r="B272" s="191" t="s">
        <v>300</v>
      </c>
      <c r="C272" s="145">
        <v>490.52</v>
      </c>
      <c r="D272" s="145">
        <v>259.75</v>
      </c>
      <c r="E272" s="145" t="s">
        <v>29</v>
      </c>
      <c r="F272" s="145">
        <v>800.0</v>
      </c>
      <c r="G272" s="145">
        <v>800.0</v>
      </c>
      <c r="H272" s="145">
        <v>0.0</v>
      </c>
      <c r="I272" s="145"/>
      <c r="J272" s="146">
        <v>800.0</v>
      </c>
      <c r="K272" s="113">
        <v>800.0</v>
      </c>
      <c r="L272" s="114">
        <v>800.0</v>
      </c>
      <c r="M272" s="115">
        <v>800.0</v>
      </c>
      <c r="N272" s="130"/>
      <c r="O272" s="94"/>
      <c r="P272" s="55">
        <v>800.0</v>
      </c>
      <c r="Q272" s="55"/>
      <c r="R272" s="56">
        <f t="shared" si="81"/>
        <v>0</v>
      </c>
      <c r="S272" s="10"/>
      <c r="T272" s="73">
        <f t="shared" si="97"/>
        <v>0</v>
      </c>
      <c r="U272" s="74">
        <f t="shared" si="98"/>
        <v>0</v>
      </c>
      <c r="Y272" s="76">
        <f t="shared" si="84"/>
        <v>0</v>
      </c>
    </row>
    <row r="273">
      <c r="A273" s="194" t="s">
        <v>301</v>
      </c>
      <c r="B273" s="200"/>
      <c r="C273" s="196"/>
      <c r="D273" s="196"/>
      <c r="E273" s="196"/>
      <c r="F273" s="196"/>
      <c r="G273" s="196"/>
      <c r="H273" s="196"/>
      <c r="I273" s="196"/>
      <c r="J273" s="146"/>
      <c r="K273" s="102"/>
      <c r="L273" s="103"/>
      <c r="M273" s="104"/>
      <c r="N273" s="81"/>
      <c r="O273" s="94"/>
      <c r="P273" s="192"/>
      <c r="Q273" s="192"/>
      <c r="R273" s="56">
        <f t="shared" si="81"/>
        <v>0</v>
      </c>
      <c r="S273" s="10"/>
      <c r="T273" s="189"/>
      <c r="U273" s="84"/>
      <c r="Y273" s="76">
        <f t="shared" si="84"/>
        <v>0</v>
      </c>
    </row>
    <row r="274">
      <c r="B274" s="191" t="s">
        <v>302</v>
      </c>
      <c r="C274" s="145">
        <v>268298.0</v>
      </c>
      <c r="D274" s="145">
        <v>269211.9</v>
      </c>
      <c r="E274" s="145">
        <v>285119.53</v>
      </c>
      <c r="F274" s="145">
        <v>269269.0</v>
      </c>
      <c r="G274" s="145">
        <v>187437.0</v>
      </c>
      <c r="H274" s="145">
        <v>135021.91</v>
      </c>
      <c r="I274" s="205"/>
      <c r="J274" s="199">
        <v>283766.0</v>
      </c>
      <c r="K274" s="153">
        <v>283766.0</v>
      </c>
      <c r="L274" s="154">
        <v>283766.0</v>
      </c>
      <c r="M274" s="139">
        <v>283766.0</v>
      </c>
      <c r="N274" s="206"/>
      <c r="O274" s="94"/>
      <c r="P274" s="118">
        <v>356461.0</v>
      </c>
      <c r="Q274" s="118"/>
      <c r="R274" s="56">
        <f t="shared" si="81"/>
        <v>-72695</v>
      </c>
      <c r="S274" s="10"/>
      <c r="T274" s="73">
        <f t="shared" ref="T274:T277" si="99">J274-G274</f>
        <v>96329</v>
      </c>
      <c r="U274" s="74">
        <f t="shared" ref="U274:U277" si="100">T274/G274</f>
        <v>0.5139273463</v>
      </c>
      <c r="Y274" s="76">
        <f t="shared" si="84"/>
        <v>0</v>
      </c>
    </row>
    <row r="275">
      <c r="A275" s="191"/>
      <c r="B275" s="191" t="s">
        <v>303</v>
      </c>
      <c r="C275" s="145">
        <v>48499.04</v>
      </c>
      <c r="D275" s="145">
        <v>48474.98</v>
      </c>
      <c r="E275" s="145">
        <v>50011.35</v>
      </c>
      <c r="F275" s="145">
        <v>47859.0</v>
      </c>
      <c r="G275" s="145">
        <v>51973.0</v>
      </c>
      <c r="H275" s="145">
        <v>24484.51</v>
      </c>
      <c r="I275" s="205"/>
      <c r="J275" s="146">
        <v>31764.0</v>
      </c>
      <c r="K275" s="113">
        <v>31764.0</v>
      </c>
      <c r="L275" s="114">
        <v>31764.0</v>
      </c>
      <c r="M275" s="115">
        <v>31764.0</v>
      </c>
      <c r="N275" s="130"/>
      <c r="O275" s="94"/>
      <c r="P275" s="55">
        <v>31764.0</v>
      </c>
      <c r="Q275" s="55"/>
      <c r="R275" s="56">
        <f t="shared" si="81"/>
        <v>0</v>
      </c>
      <c r="S275" s="10"/>
      <c r="T275" s="73">
        <f t="shared" si="99"/>
        <v>-20209</v>
      </c>
      <c r="U275" s="74">
        <f t="shared" si="100"/>
        <v>-0.3888365113</v>
      </c>
      <c r="Y275" s="76">
        <f t="shared" si="84"/>
        <v>0</v>
      </c>
    </row>
    <row r="276">
      <c r="A276" s="191"/>
      <c r="B276" s="191" t="s">
        <v>304</v>
      </c>
      <c r="C276" s="145">
        <v>16474.63</v>
      </c>
      <c r="D276" s="145">
        <v>17550.73</v>
      </c>
      <c r="E276" s="145">
        <v>22468.61</v>
      </c>
      <c r="F276" s="145">
        <v>18346.0</v>
      </c>
      <c r="G276" s="145">
        <v>18623.0</v>
      </c>
      <c r="H276" s="145">
        <v>11717.29</v>
      </c>
      <c r="I276" s="205"/>
      <c r="J276" s="146">
        <v>19275.0</v>
      </c>
      <c r="K276" s="113">
        <v>19275.0</v>
      </c>
      <c r="L276" s="114">
        <v>19275.0</v>
      </c>
      <c r="M276" s="115">
        <v>19275.0</v>
      </c>
      <c r="N276" s="130"/>
      <c r="O276" s="94"/>
      <c r="P276" s="55">
        <v>19275.0</v>
      </c>
      <c r="Q276" s="55"/>
      <c r="R276" s="56">
        <f t="shared" si="81"/>
        <v>0</v>
      </c>
      <c r="S276" s="10"/>
      <c r="T276" s="73">
        <f t="shared" si="99"/>
        <v>652</v>
      </c>
      <c r="U276" s="74">
        <f t="shared" si="100"/>
        <v>0.03501047092</v>
      </c>
      <c r="Y276" s="76">
        <f t="shared" si="84"/>
        <v>0</v>
      </c>
    </row>
    <row r="277">
      <c r="A277" s="191"/>
      <c r="B277" s="191" t="s">
        <v>305</v>
      </c>
      <c r="C277" s="145">
        <v>563.72</v>
      </c>
      <c r="D277" s="145">
        <v>259.75</v>
      </c>
      <c r="E277" s="145" t="s">
        <v>29</v>
      </c>
      <c r="F277" s="145">
        <v>800.0</v>
      </c>
      <c r="G277" s="145">
        <v>800.0</v>
      </c>
      <c r="H277" s="145">
        <v>0.0</v>
      </c>
      <c r="I277" s="205"/>
      <c r="J277" s="146">
        <v>800.0</v>
      </c>
      <c r="K277" s="113">
        <v>800.0</v>
      </c>
      <c r="L277" s="114">
        <v>800.0</v>
      </c>
      <c r="M277" s="115">
        <v>800.0</v>
      </c>
      <c r="N277" s="130"/>
      <c r="O277" s="94"/>
      <c r="P277" s="55">
        <v>800.0</v>
      </c>
      <c r="Q277" s="55"/>
      <c r="R277" s="56">
        <f t="shared" si="81"/>
        <v>0</v>
      </c>
      <c r="S277" s="10"/>
      <c r="T277" s="73">
        <f t="shared" si="99"/>
        <v>0</v>
      </c>
      <c r="U277" s="74">
        <f t="shared" si="100"/>
        <v>0</v>
      </c>
      <c r="Y277" s="76">
        <f t="shared" si="84"/>
        <v>0</v>
      </c>
    </row>
    <row r="278">
      <c r="A278" s="191"/>
      <c r="B278" s="191" t="s">
        <v>306</v>
      </c>
      <c r="C278" s="145" t="s">
        <v>29</v>
      </c>
      <c r="D278" s="145" t="s">
        <v>29</v>
      </c>
      <c r="E278" s="145">
        <v>2643.0</v>
      </c>
      <c r="F278" s="145">
        <v>0.0</v>
      </c>
      <c r="G278" s="145" t="s">
        <v>29</v>
      </c>
      <c r="H278" s="145"/>
      <c r="I278" s="145"/>
      <c r="J278" s="146" t="s">
        <v>29</v>
      </c>
      <c r="K278" s="113" t="s">
        <v>29</v>
      </c>
      <c r="L278" s="114" t="s">
        <v>29</v>
      </c>
      <c r="M278" s="115" t="s">
        <v>29</v>
      </c>
      <c r="N278" s="130"/>
      <c r="O278" s="94"/>
      <c r="P278" s="128" t="s">
        <v>29</v>
      </c>
      <c r="Q278" s="128"/>
      <c r="R278" s="56" t="str">
        <f t="shared" si="81"/>
        <v>#VALUE!</v>
      </c>
      <c r="S278" s="10"/>
      <c r="T278" s="73"/>
      <c r="U278" s="84"/>
      <c r="Y278" s="117" t="str">
        <f t="shared" si="84"/>
        <v>#VALUE!</v>
      </c>
    </row>
    <row r="279">
      <c r="A279" s="207" t="s">
        <v>307</v>
      </c>
      <c r="B279" s="34"/>
      <c r="C279" s="196"/>
      <c r="D279" s="196"/>
      <c r="E279" s="196"/>
      <c r="F279" s="196"/>
      <c r="G279" s="196"/>
      <c r="H279" s="196"/>
      <c r="I279" s="196"/>
      <c r="J279" s="197"/>
      <c r="K279" s="61"/>
      <c r="L279" s="61"/>
      <c r="M279" s="61"/>
      <c r="N279" s="81"/>
      <c r="O279" s="94"/>
      <c r="P279" s="203"/>
      <c r="Q279" s="203"/>
      <c r="R279" s="56">
        <f t="shared" si="81"/>
        <v>0</v>
      </c>
      <c r="S279" s="10"/>
      <c r="T279" s="189"/>
      <c r="U279" s="84"/>
      <c r="Y279" s="76">
        <f t="shared" si="84"/>
        <v>0</v>
      </c>
    </row>
    <row r="280">
      <c r="A280" s="191"/>
      <c r="B280" s="191" t="s">
        <v>308</v>
      </c>
      <c r="C280" s="145">
        <v>394182.0</v>
      </c>
      <c r="D280" s="145">
        <v>391359.0</v>
      </c>
      <c r="E280" s="145">
        <v>410679.0</v>
      </c>
      <c r="F280" s="145">
        <v>402797.0</v>
      </c>
      <c r="G280" s="145">
        <v>446662.0</v>
      </c>
      <c r="H280" s="145">
        <v>258706.06</v>
      </c>
      <c r="I280" s="145"/>
      <c r="J280" s="146">
        <v>502668.0</v>
      </c>
      <c r="K280" s="113">
        <v>502668.0</v>
      </c>
      <c r="L280" s="114">
        <v>502668.0</v>
      </c>
      <c r="M280" s="115">
        <v>398019.0</v>
      </c>
      <c r="N280" s="130"/>
      <c r="O280" s="94"/>
      <c r="P280" s="55">
        <v>502668.0</v>
      </c>
      <c r="Q280" s="55"/>
      <c r="R280" s="56">
        <f t="shared" si="81"/>
        <v>0</v>
      </c>
      <c r="S280" s="10"/>
      <c r="T280" s="73">
        <f t="shared" ref="T280:T281" si="101">J280-G280</f>
        <v>56006</v>
      </c>
      <c r="U280" s="74">
        <f t="shared" ref="U280:U281" si="102">T280/G280</f>
        <v>0.1253878772</v>
      </c>
      <c r="Y280" s="76">
        <f t="shared" si="84"/>
        <v>0</v>
      </c>
    </row>
    <row r="281">
      <c r="A281" s="191"/>
      <c r="B281" s="191" t="s">
        <v>309</v>
      </c>
      <c r="C281" s="145">
        <v>1010605.7</v>
      </c>
      <c r="D281" s="145">
        <v>1052439.75</v>
      </c>
      <c r="E281" s="145">
        <v>1127591.79</v>
      </c>
      <c r="F281" s="145">
        <v>1093805.0</v>
      </c>
      <c r="G281" s="145">
        <v>1172728.0</v>
      </c>
      <c r="H281" s="145">
        <v>594189.01</v>
      </c>
      <c r="I281" s="205"/>
      <c r="J281" s="199">
        <v>1251602.0</v>
      </c>
      <c r="K281" s="153">
        <v>1251602.0</v>
      </c>
      <c r="L281" s="154">
        <v>1146953.0</v>
      </c>
      <c r="M281" s="115">
        <v>961344.0</v>
      </c>
      <c r="N281" s="206"/>
      <c r="O281" s="94"/>
      <c r="P281" s="55">
        <v>1141326.0</v>
      </c>
      <c r="Q281" s="55"/>
      <c r="R281" s="56">
        <f t="shared" si="81"/>
        <v>110276</v>
      </c>
      <c r="S281" s="10"/>
      <c r="T281" s="73">
        <f t="shared" si="101"/>
        <v>78874</v>
      </c>
      <c r="U281" s="74">
        <f t="shared" si="102"/>
        <v>0.06725685752</v>
      </c>
      <c r="Y281" s="76">
        <f t="shared" si="84"/>
        <v>0</v>
      </c>
    </row>
    <row r="282">
      <c r="A282" s="191"/>
      <c r="B282" s="191"/>
      <c r="C282" s="145">
        <v>10000.0</v>
      </c>
      <c r="D282" s="145">
        <v>5000.0</v>
      </c>
      <c r="E282" s="145" t="s">
        <v>29</v>
      </c>
      <c r="F282" s="145"/>
      <c r="G282" s="145"/>
      <c r="H282" s="145"/>
      <c r="I282" s="145"/>
      <c r="J282" s="146"/>
      <c r="K282" s="102"/>
      <c r="L282" s="103"/>
      <c r="M282" s="104"/>
      <c r="N282" s="100"/>
      <c r="O282" s="94"/>
      <c r="P282" s="203"/>
      <c r="Q282" s="203"/>
      <c r="R282" s="56">
        <f t="shared" si="81"/>
        <v>0</v>
      </c>
      <c r="S282" s="10"/>
      <c r="T282" s="73"/>
      <c r="U282" s="84"/>
      <c r="Y282" s="76">
        <f t="shared" si="84"/>
        <v>0</v>
      </c>
    </row>
    <row r="283">
      <c r="A283" s="207" t="s">
        <v>310</v>
      </c>
      <c r="B283" s="34"/>
      <c r="C283" s="196"/>
      <c r="D283" s="196"/>
      <c r="E283" s="196"/>
      <c r="F283" s="196"/>
      <c r="G283" s="196"/>
      <c r="H283" s="196"/>
      <c r="I283" s="196"/>
      <c r="J283" s="197"/>
      <c r="K283" s="61"/>
      <c r="L283" s="61"/>
      <c r="M283" s="61"/>
      <c r="N283" s="81"/>
      <c r="O283" s="94"/>
      <c r="P283" s="192"/>
      <c r="Q283" s="192"/>
      <c r="R283" s="56">
        <f t="shared" si="81"/>
        <v>0</v>
      </c>
      <c r="S283" s="10"/>
      <c r="T283" s="189"/>
      <c r="U283" s="84"/>
      <c r="Y283" s="76">
        <f t="shared" si="84"/>
        <v>0</v>
      </c>
    </row>
    <row r="284">
      <c r="A284" s="191"/>
      <c r="B284" s="191" t="s">
        <v>311</v>
      </c>
      <c r="C284" s="145">
        <v>1532717.12</v>
      </c>
      <c r="D284" s="145">
        <v>1514881.75</v>
      </c>
      <c r="E284" s="145">
        <v>1431890.9</v>
      </c>
      <c r="F284" s="145">
        <v>1506487.0</v>
      </c>
      <c r="G284" s="145">
        <v>1552471.0</v>
      </c>
      <c r="H284" s="145">
        <v>896925.35</v>
      </c>
      <c r="I284" s="205"/>
      <c r="J284" s="199">
        <v>1711983.0</v>
      </c>
      <c r="K284" s="153">
        <v>1721845.0</v>
      </c>
      <c r="L284" s="154">
        <v>1711983.0</v>
      </c>
      <c r="M284" s="115">
        <f>1497930-9862</f>
        <v>1488068</v>
      </c>
      <c r="N284" s="206"/>
      <c r="O284" s="94"/>
      <c r="P284" s="55">
        <v>1709164.0</v>
      </c>
      <c r="Q284" s="55"/>
      <c r="R284" s="56">
        <f t="shared" si="81"/>
        <v>2819</v>
      </c>
      <c r="S284" s="10"/>
      <c r="T284" s="73">
        <f>J284-G284</f>
        <v>159512</v>
      </c>
      <c r="U284" s="74">
        <f>T284/G284</f>
        <v>0.1027471689</v>
      </c>
      <c r="Y284" s="76">
        <f t="shared" si="84"/>
        <v>-9862</v>
      </c>
    </row>
    <row r="285">
      <c r="A285" s="191"/>
      <c r="B285" s="191" t="s">
        <v>312</v>
      </c>
      <c r="C285" s="145">
        <v>5000.0</v>
      </c>
      <c r="D285" s="145">
        <v>5000.0</v>
      </c>
      <c r="E285" s="145" t="s">
        <v>29</v>
      </c>
      <c r="F285" s="145"/>
      <c r="G285" s="145" t="s">
        <v>29</v>
      </c>
      <c r="H285" s="145"/>
      <c r="I285" s="145"/>
      <c r="J285" s="146" t="s">
        <v>29</v>
      </c>
      <c r="K285" s="113" t="s">
        <v>29</v>
      </c>
      <c r="L285" s="114" t="s">
        <v>29</v>
      </c>
      <c r="M285" s="115" t="s">
        <v>29</v>
      </c>
      <c r="N285" s="130"/>
      <c r="O285" s="94"/>
      <c r="P285" s="55" t="s">
        <v>29</v>
      </c>
      <c r="Q285" s="55"/>
      <c r="R285" s="56" t="str">
        <f t="shared" si="81"/>
        <v>#VALUE!</v>
      </c>
      <c r="S285" s="10"/>
      <c r="T285" s="73"/>
      <c r="U285" s="84"/>
      <c r="Y285" s="117" t="str">
        <f t="shared" si="84"/>
        <v>#VALUE!</v>
      </c>
    </row>
    <row r="286">
      <c r="A286" s="207" t="s">
        <v>313</v>
      </c>
      <c r="B286" s="34"/>
      <c r="C286" s="196"/>
      <c r="D286" s="196"/>
      <c r="E286" s="196"/>
      <c r="F286" s="196"/>
      <c r="G286" s="196"/>
      <c r="H286" s="196"/>
      <c r="I286" s="196"/>
      <c r="J286" s="146"/>
      <c r="K286" s="102"/>
      <c r="L286" s="103"/>
      <c r="M286" s="104"/>
      <c r="N286" s="81"/>
      <c r="O286" s="94"/>
      <c r="P286" s="192"/>
      <c r="Q286" s="192"/>
      <c r="R286" s="56">
        <f t="shared" si="81"/>
        <v>0</v>
      </c>
      <c r="S286" s="10"/>
      <c r="T286" s="189"/>
      <c r="U286" s="84"/>
      <c r="Y286" s="76">
        <f t="shared" si="84"/>
        <v>0</v>
      </c>
    </row>
    <row r="287">
      <c r="A287" s="191"/>
      <c r="B287" s="191" t="s">
        <v>314</v>
      </c>
      <c r="C287" s="145">
        <v>2025175.91</v>
      </c>
      <c r="D287" s="145">
        <v>1981353.42</v>
      </c>
      <c r="E287" s="145">
        <v>1943685.11</v>
      </c>
      <c r="F287" s="145">
        <v>1943535.0</v>
      </c>
      <c r="G287" s="145">
        <v>2038757.0</v>
      </c>
      <c r="H287" s="145">
        <v>1100497.59</v>
      </c>
      <c r="I287" s="205"/>
      <c r="J287" s="199">
        <v>2242193.0</v>
      </c>
      <c r="K287" s="153">
        <v>2242193.0</v>
      </c>
      <c r="L287" s="154">
        <v>2134818.0</v>
      </c>
      <c r="M287" s="139">
        <v>2134818.0</v>
      </c>
      <c r="N287" s="206"/>
      <c r="O287" s="94"/>
      <c r="P287" s="55">
        <v>2125805.0</v>
      </c>
      <c r="Q287" s="55"/>
      <c r="R287" s="56">
        <f t="shared" si="81"/>
        <v>116388</v>
      </c>
      <c r="S287" s="10"/>
      <c r="T287" s="73">
        <f>J287-G287</f>
        <v>203436</v>
      </c>
      <c r="U287" s="74">
        <f>T287/G287</f>
        <v>0.09978432937</v>
      </c>
      <c r="Y287" s="76">
        <f t="shared" si="84"/>
        <v>0</v>
      </c>
    </row>
    <row r="288">
      <c r="A288" s="191"/>
      <c r="B288" s="191" t="s">
        <v>312</v>
      </c>
      <c r="C288" s="145">
        <v>13500.0</v>
      </c>
      <c r="D288" s="145">
        <v>15950.0</v>
      </c>
      <c r="E288" s="145" t="s">
        <v>29</v>
      </c>
      <c r="F288" s="145"/>
      <c r="G288" s="145" t="s">
        <v>29</v>
      </c>
      <c r="H288" s="145"/>
      <c r="I288" s="145"/>
      <c r="J288" s="146" t="s">
        <v>29</v>
      </c>
      <c r="K288" s="113" t="s">
        <v>29</v>
      </c>
      <c r="L288" s="114" t="s">
        <v>29</v>
      </c>
      <c r="M288" s="115" t="s">
        <v>29</v>
      </c>
      <c r="N288" s="130"/>
      <c r="O288" s="94"/>
      <c r="P288" s="55" t="s">
        <v>29</v>
      </c>
      <c r="Q288" s="55"/>
      <c r="R288" s="56" t="str">
        <f t="shared" si="81"/>
        <v>#VALUE!</v>
      </c>
      <c r="S288" s="10"/>
      <c r="T288" s="73"/>
      <c r="U288" s="84"/>
      <c r="Y288" s="117" t="str">
        <f t="shared" si="84"/>
        <v>#VALUE!</v>
      </c>
    </row>
    <row r="289">
      <c r="A289" s="191"/>
      <c r="B289" s="191" t="s">
        <v>315</v>
      </c>
      <c r="C289" s="145">
        <v>5204.0</v>
      </c>
      <c r="D289" s="145" t="s">
        <v>29</v>
      </c>
      <c r="E289" s="145" t="s">
        <v>29</v>
      </c>
      <c r="F289" s="145"/>
      <c r="G289" s="145" t="s">
        <v>29</v>
      </c>
      <c r="H289" s="145"/>
      <c r="I289" s="145"/>
      <c r="J289" s="146" t="s">
        <v>29</v>
      </c>
      <c r="K289" s="113" t="s">
        <v>29</v>
      </c>
      <c r="L289" s="114" t="s">
        <v>29</v>
      </c>
      <c r="M289" s="115" t="s">
        <v>29</v>
      </c>
      <c r="N289" s="130"/>
      <c r="O289" s="94"/>
      <c r="P289" s="55" t="s">
        <v>29</v>
      </c>
      <c r="Q289" s="55"/>
      <c r="R289" s="56" t="str">
        <f t="shared" si="81"/>
        <v>#VALUE!</v>
      </c>
      <c r="S289" s="10"/>
      <c r="T289" s="73"/>
      <c r="U289" s="84"/>
      <c r="Y289" s="117" t="str">
        <f t="shared" si="84"/>
        <v>#VALUE!</v>
      </c>
    </row>
    <row r="290">
      <c r="A290" s="207" t="s">
        <v>316</v>
      </c>
      <c r="B290" s="34"/>
      <c r="C290" s="196"/>
      <c r="D290" s="196"/>
      <c r="E290" s="196"/>
      <c r="F290" s="196"/>
      <c r="G290" s="196"/>
      <c r="H290" s="196"/>
      <c r="I290" s="196"/>
      <c r="J290" s="197"/>
      <c r="K290" s="61"/>
      <c r="L290" s="61"/>
      <c r="M290" s="61"/>
      <c r="N290" s="81"/>
      <c r="O290" s="94"/>
      <c r="P290" s="192"/>
      <c r="Q290" s="192"/>
      <c r="R290" s="56">
        <f t="shared" si="81"/>
        <v>0</v>
      </c>
      <c r="S290" s="10"/>
      <c r="T290" s="189"/>
      <c r="U290" s="84"/>
      <c r="Y290" s="76">
        <f t="shared" si="84"/>
        <v>0</v>
      </c>
    </row>
    <row r="291">
      <c r="A291" s="191"/>
      <c r="B291" s="191" t="s">
        <v>317</v>
      </c>
      <c r="C291" s="145">
        <v>2728900.94</v>
      </c>
      <c r="D291" s="145">
        <v>2805885.92</v>
      </c>
      <c r="E291" s="145">
        <v>2938095.31</v>
      </c>
      <c r="F291" s="145">
        <v>2746711.0</v>
      </c>
      <c r="G291" s="145">
        <v>2719099.0</v>
      </c>
      <c r="H291" s="145">
        <v>1509640.57</v>
      </c>
      <c r="I291" s="145"/>
      <c r="J291" s="199">
        <v>3019984.0</v>
      </c>
      <c r="K291" s="153">
        <v>2858920.0</v>
      </c>
      <c r="L291" s="114">
        <f t="shared" ref="L291:M291" si="103">2908567</f>
        <v>2908567</v>
      </c>
      <c r="M291" s="115">
        <f t="shared" si="103"/>
        <v>2908567</v>
      </c>
      <c r="N291" s="206"/>
      <c r="O291" s="94"/>
      <c r="P291" s="55">
        <v>3019984.0</v>
      </c>
      <c r="Q291" s="55"/>
      <c r="R291" s="56">
        <f t="shared" si="81"/>
        <v>0</v>
      </c>
      <c r="S291" s="10"/>
      <c r="T291" s="73">
        <f>J291-G291</f>
        <v>300885</v>
      </c>
      <c r="U291" s="74">
        <f>T291/G291</f>
        <v>0.1106561401</v>
      </c>
      <c r="Y291" s="76">
        <f t="shared" si="84"/>
        <v>161064</v>
      </c>
    </row>
    <row r="292">
      <c r="A292" s="191"/>
      <c r="B292" s="191" t="s">
        <v>312</v>
      </c>
      <c r="C292" s="145">
        <v>6500.0</v>
      </c>
      <c r="D292" s="145">
        <v>9000.0</v>
      </c>
      <c r="E292" s="145" t="s">
        <v>29</v>
      </c>
      <c r="F292" s="145"/>
      <c r="G292" s="145" t="s">
        <v>29</v>
      </c>
      <c r="H292" s="145"/>
      <c r="I292" s="145"/>
      <c r="J292" s="146" t="s">
        <v>29</v>
      </c>
      <c r="K292" s="113" t="s">
        <v>29</v>
      </c>
      <c r="L292" s="114" t="s">
        <v>29</v>
      </c>
      <c r="M292" s="115" t="s">
        <v>29</v>
      </c>
      <c r="N292" s="130"/>
      <c r="O292" s="94"/>
      <c r="P292" s="55" t="s">
        <v>29</v>
      </c>
      <c r="Q292" s="55"/>
      <c r="R292" s="56" t="str">
        <f t="shared" si="81"/>
        <v>#VALUE!</v>
      </c>
      <c r="S292" s="10"/>
      <c r="T292" s="73"/>
      <c r="U292" s="84"/>
      <c r="Y292" s="117" t="str">
        <f t="shared" si="84"/>
        <v>#VALUE!</v>
      </c>
    </row>
    <row r="293">
      <c r="A293" s="207" t="s">
        <v>318</v>
      </c>
      <c r="B293" s="34"/>
      <c r="C293" s="196"/>
      <c r="D293" s="196"/>
      <c r="E293" s="196"/>
      <c r="F293" s="196"/>
      <c r="G293" s="196"/>
      <c r="H293" s="196"/>
      <c r="I293" s="196"/>
      <c r="J293" s="197"/>
      <c r="K293" s="61"/>
      <c r="L293" s="61"/>
      <c r="M293" s="61"/>
      <c r="N293" s="81"/>
      <c r="O293" s="94"/>
      <c r="P293" s="192"/>
      <c r="Q293" s="192"/>
      <c r="R293" s="56">
        <f t="shared" si="81"/>
        <v>0</v>
      </c>
      <c r="S293" s="10"/>
      <c r="T293" s="189"/>
      <c r="U293" s="84"/>
      <c r="Y293" s="76">
        <f t="shared" si="84"/>
        <v>0</v>
      </c>
    </row>
    <row r="294">
      <c r="A294" s="191"/>
      <c r="B294" s="191" t="s">
        <v>319</v>
      </c>
      <c r="C294" s="145">
        <v>537722.7</v>
      </c>
      <c r="D294" s="145">
        <v>538343.65</v>
      </c>
      <c r="E294" s="145">
        <v>572733.83</v>
      </c>
      <c r="F294" s="145">
        <v>555810.0</v>
      </c>
      <c r="G294" s="145">
        <v>635488.0</v>
      </c>
      <c r="H294" s="145">
        <v>329543.69</v>
      </c>
      <c r="I294" s="126"/>
      <c r="J294" s="208">
        <v>799904.0</v>
      </c>
      <c r="K294" s="153">
        <v>727463.0</v>
      </c>
      <c r="L294" s="154">
        <v>655022.0</v>
      </c>
      <c r="M294" s="139">
        <v>727463.0</v>
      </c>
      <c r="N294" s="206"/>
      <c r="O294" s="94"/>
      <c r="P294" s="55">
        <v>724657.0</v>
      </c>
      <c r="Q294" s="55"/>
      <c r="R294" s="56">
        <f t="shared" si="81"/>
        <v>75247</v>
      </c>
      <c r="S294" s="10"/>
      <c r="T294" s="73">
        <f t="shared" ref="T294:T298" si="104">J294-G294</f>
        <v>164416</v>
      </c>
      <c r="U294" s="74">
        <f t="shared" ref="U294:U298" si="105">T294/G294</f>
        <v>0.2587240042</v>
      </c>
      <c r="Y294" s="76">
        <f t="shared" si="84"/>
        <v>72441</v>
      </c>
    </row>
    <row r="295">
      <c r="A295" s="191"/>
      <c r="B295" s="191" t="s">
        <v>320</v>
      </c>
      <c r="C295" s="145">
        <v>366582.71</v>
      </c>
      <c r="D295" s="145">
        <v>288969.6</v>
      </c>
      <c r="E295" s="145">
        <v>345571.29</v>
      </c>
      <c r="F295" s="145">
        <v>405104.0</v>
      </c>
      <c r="G295" s="145">
        <v>344938.0</v>
      </c>
      <c r="H295" s="145">
        <v>198212.56</v>
      </c>
      <c r="I295" s="126"/>
      <c r="J295" s="208">
        <v>407476.0</v>
      </c>
      <c r="K295" s="153">
        <v>407476.0</v>
      </c>
      <c r="L295" s="154">
        <v>335035.0</v>
      </c>
      <c r="M295" s="139">
        <v>335035.0</v>
      </c>
      <c r="N295" s="206"/>
      <c r="O295" s="94"/>
      <c r="P295" s="55">
        <v>403248.0</v>
      </c>
      <c r="Q295" s="55"/>
      <c r="R295" s="56">
        <f t="shared" si="81"/>
        <v>4228</v>
      </c>
      <c r="S295" s="10"/>
      <c r="T295" s="73">
        <f t="shared" si="104"/>
        <v>62538</v>
      </c>
      <c r="U295" s="74">
        <f t="shared" si="105"/>
        <v>0.1813021471</v>
      </c>
      <c r="Y295" s="76">
        <f t="shared" si="84"/>
        <v>0</v>
      </c>
    </row>
    <row r="296">
      <c r="A296" s="191"/>
      <c r="B296" s="191" t="s">
        <v>321</v>
      </c>
      <c r="C296" s="145">
        <v>437199.0</v>
      </c>
      <c r="D296" s="145">
        <v>444365.0</v>
      </c>
      <c r="E296" s="145">
        <v>434133.04</v>
      </c>
      <c r="F296" s="145">
        <v>458895.0</v>
      </c>
      <c r="G296" s="145">
        <v>453676.0</v>
      </c>
      <c r="H296" s="145">
        <v>244287.12</v>
      </c>
      <c r="I296" s="126"/>
      <c r="J296" s="112">
        <f t="shared" ref="J296:M296" si="106">473899</f>
        <v>473899</v>
      </c>
      <c r="K296" s="113">
        <f t="shared" si="106"/>
        <v>473899</v>
      </c>
      <c r="L296" s="114">
        <f t="shared" si="106"/>
        <v>473899</v>
      </c>
      <c r="M296" s="115">
        <f t="shared" si="106"/>
        <v>473899</v>
      </c>
      <c r="N296" s="206"/>
      <c r="O296" s="94"/>
      <c r="P296" s="55">
        <v>546340.0</v>
      </c>
      <c r="Q296" s="55"/>
      <c r="R296" s="56">
        <f t="shared" si="81"/>
        <v>-72441</v>
      </c>
      <c r="S296" s="10"/>
      <c r="T296" s="73">
        <f t="shared" si="104"/>
        <v>20223</v>
      </c>
      <c r="U296" s="74">
        <f t="shared" si="105"/>
        <v>0.04457586471</v>
      </c>
      <c r="Y296" s="76">
        <f t="shared" si="84"/>
        <v>0</v>
      </c>
    </row>
    <row r="297">
      <c r="A297" s="191"/>
      <c r="B297" s="191" t="s">
        <v>322</v>
      </c>
      <c r="C297" s="145">
        <v>382117.0</v>
      </c>
      <c r="D297" s="145">
        <v>442424.0</v>
      </c>
      <c r="E297" s="145">
        <v>404696.69</v>
      </c>
      <c r="F297" s="145">
        <v>472165.0</v>
      </c>
      <c r="G297" s="145">
        <v>449087.0</v>
      </c>
      <c r="H297" s="145">
        <v>196830.9</v>
      </c>
      <c r="I297" s="126"/>
      <c r="J297" s="208">
        <v>454990.0</v>
      </c>
      <c r="K297" s="153">
        <v>454990.0</v>
      </c>
      <c r="L297" s="114">
        <f t="shared" ref="L297:M297" si="107">382549</f>
        <v>382549</v>
      </c>
      <c r="M297" s="115">
        <f t="shared" si="107"/>
        <v>382549</v>
      </c>
      <c r="N297" s="130"/>
      <c r="O297" s="94"/>
      <c r="P297" s="55">
        <v>454990.0</v>
      </c>
      <c r="Q297" s="55"/>
      <c r="R297" s="56">
        <f t="shared" si="81"/>
        <v>0</v>
      </c>
      <c r="S297" s="10"/>
      <c r="T297" s="73">
        <f t="shared" si="104"/>
        <v>5903</v>
      </c>
      <c r="U297" s="74">
        <f t="shared" si="105"/>
        <v>0.0131444464</v>
      </c>
      <c r="Y297" s="76">
        <f t="shared" si="84"/>
        <v>0</v>
      </c>
    </row>
    <row r="298">
      <c r="A298" s="191"/>
      <c r="B298" s="191" t="s">
        <v>323</v>
      </c>
      <c r="C298" s="145">
        <v>85578.0</v>
      </c>
      <c r="D298" s="145">
        <v>86934.0</v>
      </c>
      <c r="E298" s="145">
        <v>89364.0</v>
      </c>
      <c r="F298" s="145">
        <v>87184.0</v>
      </c>
      <c r="G298" s="145">
        <v>95659.0</v>
      </c>
      <c r="H298" s="145">
        <v>50044.12</v>
      </c>
      <c r="I298" s="126"/>
      <c r="J298" s="112">
        <v>99007.0</v>
      </c>
      <c r="K298" s="113">
        <v>99007.0</v>
      </c>
      <c r="L298" s="114">
        <v>99007.0</v>
      </c>
      <c r="M298" s="115">
        <v>99007.0</v>
      </c>
      <c r="N298" s="130"/>
      <c r="O298" s="94"/>
      <c r="P298" s="55">
        <v>99007.0</v>
      </c>
      <c r="Q298" s="55"/>
      <c r="R298" s="56">
        <f t="shared" si="81"/>
        <v>0</v>
      </c>
      <c r="S298" s="10"/>
      <c r="T298" s="73">
        <f t="shared" si="104"/>
        <v>3348</v>
      </c>
      <c r="U298" s="74">
        <f t="shared" si="105"/>
        <v>0.0349993205</v>
      </c>
      <c r="Y298" s="76">
        <f t="shared" si="84"/>
        <v>0</v>
      </c>
    </row>
    <row r="299">
      <c r="A299" s="207" t="s">
        <v>324</v>
      </c>
      <c r="B299" s="34"/>
      <c r="C299" s="196"/>
      <c r="D299" s="196"/>
      <c r="E299" s="196"/>
      <c r="F299" s="196"/>
      <c r="G299" s="196"/>
      <c r="H299" s="196"/>
      <c r="I299" s="196"/>
      <c r="J299" s="197"/>
      <c r="K299" s="61"/>
      <c r="L299" s="61"/>
      <c r="M299" s="61"/>
      <c r="N299" s="81"/>
      <c r="O299" s="94"/>
      <c r="P299" s="192"/>
      <c r="Q299" s="192"/>
      <c r="R299" s="56">
        <f t="shared" si="81"/>
        <v>0</v>
      </c>
      <c r="S299" s="10"/>
      <c r="T299" s="189"/>
      <c r="U299" s="84"/>
      <c r="Y299" s="76">
        <f t="shared" si="84"/>
        <v>0</v>
      </c>
    </row>
    <row r="300">
      <c r="A300" s="191"/>
      <c r="B300" s="191" t="s">
        <v>325</v>
      </c>
      <c r="C300" s="145" t="s">
        <v>29</v>
      </c>
      <c r="D300" s="145" t="s">
        <v>29</v>
      </c>
      <c r="E300" s="145">
        <v>25414.0</v>
      </c>
      <c r="F300" s="145">
        <v>24965.0</v>
      </c>
      <c r="G300" s="145">
        <v>28187.0</v>
      </c>
      <c r="H300" s="145">
        <v>0.0</v>
      </c>
      <c r="I300" s="145"/>
      <c r="J300" s="146">
        <v>29950.0</v>
      </c>
      <c r="K300" s="113">
        <v>29950.0</v>
      </c>
      <c r="L300" s="114">
        <v>29950.0</v>
      </c>
      <c r="M300" s="115">
        <v>29950.0</v>
      </c>
      <c r="N300" s="130"/>
      <c r="O300" s="94"/>
      <c r="P300" s="55">
        <v>29950.0</v>
      </c>
      <c r="Q300" s="55"/>
      <c r="R300" s="56">
        <f t="shared" si="81"/>
        <v>0</v>
      </c>
      <c r="S300" s="10"/>
      <c r="T300" s="73">
        <f>J300-G300</f>
        <v>1763</v>
      </c>
      <c r="U300" s="74">
        <f>T300/G300</f>
        <v>0.06254656402</v>
      </c>
      <c r="Y300" s="76">
        <f t="shared" si="84"/>
        <v>0</v>
      </c>
    </row>
    <row r="301">
      <c r="A301" s="194" t="s">
        <v>326</v>
      </c>
      <c r="B301" s="200"/>
      <c r="C301" s="196"/>
      <c r="D301" s="196"/>
      <c r="E301" s="196"/>
      <c r="F301" s="196"/>
      <c r="G301" s="196"/>
      <c r="H301" s="196"/>
      <c r="I301" s="196"/>
      <c r="J301" s="197"/>
      <c r="K301" s="61"/>
      <c r="L301" s="61"/>
      <c r="M301" s="61"/>
      <c r="N301" s="81"/>
      <c r="O301" s="94"/>
      <c r="P301" s="192"/>
      <c r="Q301" s="192"/>
      <c r="R301" s="56">
        <f t="shared" si="81"/>
        <v>0</v>
      </c>
      <c r="S301" s="10"/>
      <c r="T301" s="189"/>
      <c r="U301" s="84"/>
      <c r="Y301" s="76">
        <f t="shared" si="84"/>
        <v>0</v>
      </c>
    </row>
    <row r="302">
      <c r="A302" s="191"/>
      <c r="B302" s="191" t="s">
        <v>327</v>
      </c>
      <c r="C302" s="145">
        <v>142394.73</v>
      </c>
      <c r="D302" s="145">
        <v>138476.91</v>
      </c>
      <c r="E302" s="145">
        <v>176106.0</v>
      </c>
      <c r="F302" s="145">
        <v>165556.0</v>
      </c>
      <c r="G302" s="145">
        <v>185878.0</v>
      </c>
      <c r="H302" s="145">
        <v>98619.78</v>
      </c>
      <c r="I302" s="205"/>
      <c r="J302" s="146">
        <v>267640.0</v>
      </c>
      <c r="K302" s="153">
        <v>267640.0</v>
      </c>
      <c r="L302" s="154">
        <v>195199.0</v>
      </c>
      <c r="M302" s="139">
        <v>267640.0</v>
      </c>
      <c r="N302" s="206"/>
      <c r="O302" s="94"/>
      <c r="P302" s="55">
        <v>264825.0</v>
      </c>
      <c r="Q302" s="55"/>
      <c r="R302" s="56">
        <f t="shared" si="81"/>
        <v>2815</v>
      </c>
      <c r="S302" s="10"/>
      <c r="T302" s="73">
        <f t="shared" ref="T302:T304" si="108">J302-G302</f>
        <v>81762</v>
      </c>
      <c r="U302" s="74">
        <f t="shared" ref="U302:U304" si="109">T302/G302</f>
        <v>0.4398691615</v>
      </c>
      <c r="Y302" s="76">
        <f t="shared" si="84"/>
        <v>0</v>
      </c>
    </row>
    <row r="303">
      <c r="A303" s="191"/>
      <c r="B303" s="191" t="s">
        <v>328</v>
      </c>
      <c r="C303" s="145">
        <v>255354.58</v>
      </c>
      <c r="D303" s="145">
        <v>268307.0</v>
      </c>
      <c r="E303" s="145">
        <v>201897.7</v>
      </c>
      <c r="F303" s="145">
        <v>266157.0</v>
      </c>
      <c r="G303" s="145">
        <v>195946.0</v>
      </c>
      <c r="H303" s="145">
        <v>97630.33</v>
      </c>
      <c r="I303" s="145"/>
      <c r="J303" s="146">
        <v>202737.0</v>
      </c>
      <c r="K303" s="113">
        <v>202737.0</v>
      </c>
      <c r="L303" s="114">
        <v>202737.0</v>
      </c>
      <c r="M303" s="115">
        <v>202737.0</v>
      </c>
      <c r="N303" s="130"/>
      <c r="O303" s="94"/>
      <c r="P303" s="55">
        <v>202737.0</v>
      </c>
      <c r="Q303" s="55"/>
      <c r="R303" s="56">
        <f t="shared" si="81"/>
        <v>0</v>
      </c>
      <c r="S303" s="10"/>
      <c r="T303" s="73">
        <f t="shared" si="108"/>
        <v>6791</v>
      </c>
      <c r="U303" s="74">
        <f t="shared" si="109"/>
        <v>0.03465750768</v>
      </c>
      <c r="Y303" s="76">
        <f t="shared" si="84"/>
        <v>0</v>
      </c>
    </row>
    <row r="304">
      <c r="A304" s="191"/>
      <c r="B304" s="191" t="s">
        <v>329</v>
      </c>
      <c r="C304" s="145">
        <v>42249.86</v>
      </c>
      <c r="D304" s="145">
        <v>56749.54</v>
      </c>
      <c r="E304" s="145">
        <v>49939.25</v>
      </c>
      <c r="F304" s="145">
        <v>55525.0</v>
      </c>
      <c r="G304" s="145">
        <v>70050.0</v>
      </c>
      <c r="H304" s="145">
        <v>67045.64</v>
      </c>
      <c r="I304" s="145"/>
      <c r="J304" s="146">
        <v>72502.0</v>
      </c>
      <c r="K304" s="113">
        <v>72502.0</v>
      </c>
      <c r="L304" s="114">
        <v>72502.0</v>
      </c>
      <c r="M304" s="115">
        <v>72502.0</v>
      </c>
      <c r="N304" s="130"/>
      <c r="O304" s="94"/>
      <c r="P304" s="55">
        <v>72502.0</v>
      </c>
      <c r="Q304" s="55"/>
      <c r="R304" s="56">
        <f t="shared" si="81"/>
        <v>0</v>
      </c>
      <c r="S304" s="10"/>
      <c r="T304" s="73">
        <f t="shared" si="108"/>
        <v>2452</v>
      </c>
      <c r="U304" s="74">
        <f t="shared" si="109"/>
        <v>0.03500356888</v>
      </c>
      <c r="Y304" s="76">
        <f t="shared" si="84"/>
        <v>0</v>
      </c>
    </row>
    <row r="305">
      <c r="A305" s="191"/>
      <c r="B305" s="191" t="s">
        <v>330</v>
      </c>
      <c r="C305" s="145" t="s">
        <v>29</v>
      </c>
      <c r="D305" s="145" t="s">
        <v>29</v>
      </c>
      <c r="E305" s="145" t="s">
        <v>29</v>
      </c>
      <c r="F305" s="145">
        <v>0.0</v>
      </c>
      <c r="G305" s="145" t="s">
        <v>29</v>
      </c>
      <c r="H305" s="145"/>
      <c r="I305" s="145"/>
      <c r="J305" s="146" t="s">
        <v>29</v>
      </c>
      <c r="K305" s="113" t="s">
        <v>29</v>
      </c>
      <c r="L305" s="114" t="s">
        <v>29</v>
      </c>
      <c r="M305" s="115" t="s">
        <v>29</v>
      </c>
      <c r="N305" s="130"/>
      <c r="O305" s="94"/>
      <c r="P305" s="55" t="s">
        <v>29</v>
      </c>
      <c r="Q305" s="55"/>
      <c r="R305" s="56" t="str">
        <f t="shared" si="81"/>
        <v>#VALUE!</v>
      </c>
      <c r="S305" s="10"/>
      <c r="T305" s="73"/>
      <c r="U305" s="84"/>
      <c r="Y305" s="117" t="str">
        <f t="shared" si="84"/>
        <v>#VALUE!</v>
      </c>
    </row>
    <row r="306">
      <c r="A306" s="191"/>
      <c r="B306" s="191" t="s">
        <v>331</v>
      </c>
      <c r="C306" s="145">
        <v>190766.0</v>
      </c>
      <c r="D306" s="145">
        <v>99055.0</v>
      </c>
      <c r="E306" s="145">
        <v>141676.0</v>
      </c>
      <c r="F306" s="145">
        <v>138267.0</v>
      </c>
      <c r="G306" s="145">
        <v>148028.0</v>
      </c>
      <c r="H306" s="145">
        <v>79707.16</v>
      </c>
      <c r="I306" s="145"/>
      <c r="J306" s="146">
        <v>155864.0</v>
      </c>
      <c r="K306" s="113">
        <v>155864.0</v>
      </c>
      <c r="L306" s="114">
        <v>154255.0</v>
      </c>
      <c r="M306" s="115">
        <v>154255.0</v>
      </c>
      <c r="N306" s="130"/>
      <c r="O306" s="94"/>
      <c r="P306" s="55">
        <v>127323.0</v>
      </c>
      <c r="Q306" s="55"/>
      <c r="R306" s="56">
        <f t="shared" si="81"/>
        <v>28541</v>
      </c>
      <c r="S306" s="10"/>
      <c r="T306" s="73">
        <f t="shared" ref="T306:T309" si="110">J306-G306</f>
        <v>7836</v>
      </c>
      <c r="U306" s="74">
        <f t="shared" ref="U306:U309" si="111">T306/G306</f>
        <v>0.05293593104</v>
      </c>
      <c r="Y306" s="76">
        <f t="shared" si="84"/>
        <v>0</v>
      </c>
    </row>
    <row r="307">
      <c r="A307" s="191"/>
      <c r="B307" s="191" t="s">
        <v>332</v>
      </c>
      <c r="C307" s="145">
        <v>31454.28</v>
      </c>
      <c r="D307" s="145">
        <v>97155.0</v>
      </c>
      <c r="E307" s="145">
        <v>77252.48</v>
      </c>
      <c r="F307" s="145">
        <v>75368.0</v>
      </c>
      <c r="G307" s="145">
        <v>81483.0</v>
      </c>
      <c r="H307" s="145">
        <v>43875.22</v>
      </c>
      <c r="I307" s="145"/>
      <c r="J307" s="146">
        <v>85055.0</v>
      </c>
      <c r="K307" s="113">
        <v>85055.0</v>
      </c>
      <c r="L307" s="114">
        <v>85055.0</v>
      </c>
      <c r="M307" s="115">
        <v>85055.0</v>
      </c>
      <c r="N307" s="130"/>
      <c r="O307" s="94"/>
      <c r="P307" s="55">
        <v>85055.0</v>
      </c>
      <c r="Q307" s="55"/>
      <c r="R307" s="56">
        <f t="shared" si="81"/>
        <v>0</v>
      </c>
      <c r="S307" s="10"/>
      <c r="T307" s="73">
        <f t="shared" si="110"/>
        <v>3572</v>
      </c>
      <c r="U307" s="74">
        <f t="shared" si="111"/>
        <v>0.04383736485</v>
      </c>
      <c r="Y307" s="76">
        <f t="shared" si="84"/>
        <v>0</v>
      </c>
    </row>
    <row r="308">
      <c r="A308" s="191"/>
      <c r="B308" s="191" t="s">
        <v>333</v>
      </c>
      <c r="C308" s="145">
        <v>15727.36</v>
      </c>
      <c r="D308" s="145" t="s">
        <v>29</v>
      </c>
      <c r="E308" s="145">
        <v>34696.76</v>
      </c>
      <c r="F308" s="145">
        <v>33850.0</v>
      </c>
      <c r="G308" s="145">
        <v>36085.0</v>
      </c>
      <c r="H308" s="145">
        <v>19430.3</v>
      </c>
      <c r="I308" s="145"/>
      <c r="J308" s="146">
        <v>37348.0</v>
      </c>
      <c r="K308" s="113">
        <v>37348.0</v>
      </c>
      <c r="L308" s="114">
        <v>37348.0</v>
      </c>
      <c r="M308" s="115">
        <v>37348.0</v>
      </c>
      <c r="N308" s="130"/>
      <c r="O308" s="94"/>
      <c r="P308" s="55">
        <v>37348.0</v>
      </c>
      <c r="Q308" s="55"/>
      <c r="R308" s="56">
        <f t="shared" si="81"/>
        <v>0</v>
      </c>
      <c r="S308" s="10"/>
      <c r="T308" s="73">
        <f t="shared" si="110"/>
        <v>1263</v>
      </c>
      <c r="U308" s="74">
        <f t="shared" si="111"/>
        <v>0.03500069281</v>
      </c>
      <c r="Y308" s="76">
        <f t="shared" si="84"/>
        <v>0</v>
      </c>
    </row>
    <row r="309">
      <c r="A309" s="191"/>
      <c r="B309" s="191" t="s">
        <v>334</v>
      </c>
      <c r="C309" s="145">
        <v>15727.36</v>
      </c>
      <c r="D309" s="145" t="s">
        <v>29</v>
      </c>
      <c r="E309" s="145">
        <v>34696.76</v>
      </c>
      <c r="F309" s="145">
        <v>33850.0</v>
      </c>
      <c r="G309" s="145">
        <v>36085.0</v>
      </c>
      <c r="H309" s="145">
        <v>19430.3</v>
      </c>
      <c r="I309" s="145"/>
      <c r="J309" s="146">
        <v>37348.0</v>
      </c>
      <c r="K309" s="113">
        <v>37348.0</v>
      </c>
      <c r="L309" s="114">
        <v>37348.0</v>
      </c>
      <c r="M309" s="115">
        <v>37348.0</v>
      </c>
      <c r="N309" s="130"/>
      <c r="O309" s="94"/>
      <c r="P309" s="55">
        <v>37348.0</v>
      </c>
      <c r="Q309" s="55"/>
      <c r="R309" s="56">
        <f t="shared" si="81"/>
        <v>0</v>
      </c>
      <c r="S309" s="10"/>
      <c r="T309" s="73">
        <f t="shared" si="110"/>
        <v>1263</v>
      </c>
      <c r="U309" s="74">
        <f t="shared" si="111"/>
        <v>0.03500069281</v>
      </c>
      <c r="Y309" s="76">
        <f t="shared" si="84"/>
        <v>0</v>
      </c>
    </row>
    <row r="310">
      <c r="A310" s="207" t="s">
        <v>335</v>
      </c>
      <c r="B310" s="34"/>
      <c r="C310" s="196"/>
      <c r="D310" s="196"/>
      <c r="E310" s="196"/>
      <c r="F310" s="196"/>
      <c r="G310" s="196"/>
      <c r="H310" s="196"/>
      <c r="I310" s="196"/>
      <c r="J310" s="197"/>
      <c r="K310" s="61"/>
      <c r="L310" s="61"/>
      <c r="M310" s="61"/>
      <c r="N310" s="81"/>
      <c r="O310" s="94"/>
      <c r="P310" s="192"/>
      <c r="Q310" s="192"/>
      <c r="R310" s="56">
        <f t="shared" si="81"/>
        <v>0</v>
      </c>
      <c r="S310" s="10"/>
      <c r="T310" s="189"/>
      <c r="U310" s="84"/>
      <c r="Y310" s="76">
        <f t="shared" si="84"/>
        <v>0</v>
      </c>
    </row>
    <row r="311">
      <c r="A311" s="191"/>
      <c r="B311" s="191" t="s">
        <v>336</v>
      </c>
      <c r="C311" s="145">
        <v>4320.0</v>
      </c>
      <c r="D311" s="145" t="s">
        <v>29</v>
      </c>
      <c r="E311" s="145">
        <v>6400.0</v>
      </c>
      <c r="F311" s="145">
        <v>15000.0</v>
      </c>
      <c r="G311" s="145">
        <v>15000.0</v>
      </c>
      <c r="H311" s="145">
        <v>0.0</v>
      </c>
      <c r="I311" s="145"/>
      <c r="J311" s="146">
        <v>15000.0</v>
      </c>
      <c r="K311" s="113">
        <v>15000.0</v>
      </c>
      <c r="L311" s="114">
        <v>15000.0</v>
      </c>
      <c r="M311" s="115">
        <v>15000.0</v>
      </c>
      <c r="N311" s="130"/>
      <c r="O311" s="94"/>
      <c r="P311" s="55">
        <v>15000.0</v>
      </c>
      <c r="Q311" s="55"/>
      <c r="R311" s="56">
        <f t="shared" si="81"/>
        <v>0</v>
      </c>
      <c r="S311" s="10"/>
      <c r="T311" s="73">
        <f t="shared" ref="T311:T320" si="112">J311-G311</f>
        <v>0</v>
      </c>
      <c r="U311" s="74">
        <f t="shared" ref="U311:U320" si="113">T311/G311</f>
        <v>0</v>
      </c>
      <c r="Y311" s="76">
        <f t="shared" si="84"/>
        <v>0</v>
      </c>
    </row>
    <row r="312">
      <c r="A312" s="191"/>
      <c r="B312" s="191" t="s">
        <v>337</v>
      </c>
      <c r="C312" s="145">
        <v>9590.0</v>
      </c>
      <c r="D312" s="145">
        <v>17124.3</v>
      </c>
      <c r="E312" s="145">
        <v>21137.85</v>
      </c>
      <c r="F312" s="145">
        <v>15000.0</v>
      </c>
      <c r="G312" s="145">
        <v>4000.0</v>
      </c>
      <c r="H312" s="145">
        <v>10577.68</v>
      </c>
      <c r="I312" s="145"/>
      <c r="J312" s="146">
        <v>4000.0</v>
      </c>
      <c r="K312" s="113">
        <v>4000.0</v>
      </c>
      <c r="L312" s="114">
        <v>4000.0</v>
      </c>
      <c r="M312" s="115">
        <v>4000.0</v>
      </c>
      <c r="N312" s="130"/>
      <c r="O312" s="94"/>
      <c r="P312" s="55">
        <v>4000.0</v>
      </c>
      <c r="Q312" s="55"/>
      <c r="R312" s="56">
        <f t="shared" si="81"/>
        <v>0</v>
      </c>
      <c r="S312" s="10"/>
      <c r="T312" s="73">
        <f t="shared" si="112"/>
        <v>0</v>
      </c>
      <c r="U312" s="74">
        <f t="shared" si="113"/>
        <v>0</v>
      </c>
      <c r="Y312" s="76">
        <f t="shared" si="84"/>
        <v>0</v>
      </c>
    </row>
    <row r="313">
      <c r="A313" s="191"/>
      <c r="B313" s="191" t="s">
        <v>338</v>
      </c>
      <c r="C313" s="145" t="s">
        <v>29</v>
      </c>
      <c r="D313" s="145" t="s">
        <v>29</v>
      </c>
      <c r="E313" s="145" t="s">
        <v>29</v>
      </c>
      <c r="F313" s="145">
        <v>0.0</v>
      </c>
      <c r="G313" s="145">
        <v>15000.0</v>
      </c>
      <c r="H313" s="145">
        <v>0.0</v>
      </c>
      <c r="I313" s="145"/>
      <c r="J313" s="146">
        <v>15000.0</v>
      </c>
      <c r="K313" s="113">
        <v>15000.0</v>
      </c>
      <c r="L313" s="114">
        <v>15000.0</v>
      </c>
      <c r="M313" s="115">
        <v>15000.0</v>
      </c>
      <c r="N313" s="130"/>
      <c r="O313" s="94"/>
      <c r="P313" s="55">
        <v>15000.0</v>
      </c>
      <c r="Q313" s="55"/>
      <c r="R313" s="56">
        <f t="shared" si="81"/>
        <v>0</v>
      </c>
      <c r="S313" s="10"/>
      <c r="T313" s="73">
        <f t="shared" si="112"/>
        <v>0</v>
      </c>
      <c r="U313" s="74">
        <f t="shared" si="113"/>
        <v>0</v>
      </c>
      <c r="Y313" s="76">
        <f t="shared" si="84"/>
        <v>0</v>
      </c>
    </row>
    <row r="314">
      <c r="A314" s="191"/>
      <c r="B314" s="191" t="s">
        <v>339</v>
      </c>
      <c r="C314" s="145">
        <v>2755.0</v>
      </c>
      <c r="D314" s="145">
        <v>3570.0</v>
      </c>
      <c r="E314" s="145">
        <v>4447.5</v>
      </c>
      <c r="F314" s="145">
        <v>4000.0</v>
      </c>
      <c r="G314" s="145">
        <v>4000.0</v>
      </c>
      <c r="H314" s="145">
        <v>693.0</v>
      </c>
      <c r="I314" s="145"/>
      <c r="J314" s="146">
        <v>4000.0</v>
      </c>
      <c r="K314" s="113">
        <v>4000.0</v>
      </c>
      <c r="L314" s="114">
        <v>4000.0</v>
      </c>
      <c r="M314" s="115">
        <v>4000.0</v>
      </c>
      <c r="N314" s="130"/>
      <c r="O314" s="94"/>
      <c r="P314" s="55">
        <v>4000.0</v>
      </c>
      <c r="Q314" s="55"/>
      <c r="R314" s="56">
        <f t="shared" si="81"/>
        <v>0</v>
      </c>
      <c r="S314" s="10"/>
      <c r="T314" s="73">
        <f t="shared" si="112"/>
        <v>0</v>
      </c>
      <c r="U314" s="74">
        <f t="shared" si="113"/>
        <v>0</v>
      </c>
      <c r="Y314" s="76">
        <f t="shared" si="84"/>
        <v>0</v>
      </c>
    </row>
    <row r="315">
      <c r="A315" s="191"/>
      <c r="B315" s="191" t="s">
        <v>340</v>
      </c>
      <c r="C315" s="145" t="s">
        <v>29</v>
      </c>
      <c r="D315" s="145" t="s">
        <v>29</v>
      </c>
      <c r="E315" s="145">
        <v>22120.0</v>
      </c>
      <c r="F315" s="145">
        <v>3000.0</v>
      </c>
      <c r="G315" s="145">
        <v>3000.0</v>
      </c>
      <c r="H315" s="145">
        <v>16416.0</v>
      </c>
      <c r="I315" s="145"/>
      <c r="J315" s="146">
        <v>3000.0</v>
      </c>
      <c r="K315" s="113">
        <v>3000.0</v>
      </c>
      <c r="L315" s="114">
        <v>3000.0</v>
      </c>
      <c r="M315" s="115">
        <v>3000.0</v>
      </c>
      <c r="N315" s="130"/>
      <c r="O315" s="94"/>
      <c r="P315" s="55">
        <v>3000.0</v>
      </c>
      <c r="Q315" s="55"/>
      <c r="R315" s="56">
        <f t="shared" si="81"/>
        <v>0</v>
      </c>
      <c r="S315" s="10"/>
      <c r="T315" s="73">
        <f t="shared" si="112"/>
        <v>0</v>
      </c>
      <c r="U315" s="74">
        <f t="shared" si="113"/>
        <v>0</v>
      </c>
      <c r="Y315" s="76">
        <f t="shared" si="84"/>
        <v>0</v>
      </c>
    </row>
    <row r="316">
      <c r="A316" s="191"/>
      <c r="B316" s="191" t="s">
        <v>341</v>
      </c>
      <c r="C316" s="145">
        <v>20367.5</v>
      </c>
      <c r="D316" s="145">
        <v>27487.81</v>
      </c>
      <c r="E316" s="145">
        <v>18099.5</v>
      </c>
      <c r="F316" s="145">
        <v>12000.0</v>
      </c>
      <c r="G316" s="145">
        <v>12000.0</v>
      </c>
      <c r="H316" s="145">
        <v>13087.67</v>
      </c>
      <c r="I316" s="145"/>
      <c r="J316" s="146">
        <v>12000.0</v>
      </c>
      <c r="K316" s="113">
        <v>12000.0</v>
      </c>
      <c r="L316" s="114">
        <v>12000.0</v>
      </c>
      <c r="M316" s="115">
        <v>12000.0</v>
      </c>
      <c r="N316" s="130"/>
      <c r="O316" s="94"/>
      <c r="P316" s="55">
        <v>12000.0</v>
      </c>
      <c r="Q316" s="55"/>
      <c r="R316" s="56">
        <f t="shared" si="81"/>
        <v>0</v>
      </c>
      <c r="S316" s="10"/>
      <c r="T316" s="73">
        <f t="shared" si="112"/>
        <v>0</v>
      </c>
      <c r="U316" s="74">
        <f t="shared" si="113"/>
        <v>0</v>
      </c>
      <c r="Y316" s="76">
        <f t="shared" si="84"/>
        <v>0</v>
      </c>
    </row>
    <row r="317">
      <c r="A317" s="191"/>
      <c r="B317" s="191" t="s">
        <v>342</v>
      </c>
      <c r="C317" s="145">
        <v>1500.0</v>
      </c>
      <c r="D317" s="145" t="s">
        <v>29</v>
      </c>
      <c r="E317" s="145">
        <v>1840.0</v>
      </c>
      <c r="F317" s="145">
        <v>3000.0</v>
      </c>
      <c r="G317" s="145">
        <v>3000.0</v>
      </c>
      <c r="H317" s="145">
        <v>1575.0</v>
      </c>
      <c r="I317" s="145"/>
      <c r="J317" s="146">
        <v>3000.0</v>
      </c>
      <c r="K317" s="113">
        <v>3000.0</v>
      </c>
      <c r="L317" s="114">
        <v>3000.0</v>
      </c>
      <c r="M317" s="115">
        <v>3000.0</v>
      </c>
      <c r="N317" s="130"/>
      <c r="O317" s="94"/>
      <c r="P317" s="55">
        <v>3000.0</v>
      </c>
      <c r="Q317" s="55"/>
      <c r="R317" s="56">
        <f t="shared" si="81"/>
        <v>0</v>
      </c>
      <c r="S317" s="10"/>
      <c r="T317" s="73">
        <f t="shared" si="112"/>
        <v>0</v>
      </c>
      <c r="U317" s="74">
        <f t="shared" si="113"/>
        <v>0</v>
      </c>
      <c r="Y317" s="76">
        <f t="shared" si="84"/>
        <v>0</v>
      </c>
    </row>
    <row r="318">
      <c r="A318" s="191"/>
      <c r="B318" s="191" t="s">
        <v>343</v>
      </c>
      <c r="C318" s="145">
        <v>30915.0</v>
      </c>
      <c r="D318" s="145">
        <v>26657.25</v>
      </c>
      <c r="E318" s="145">
        <v>29629.45</v>
      </c>
      <c r="F318" s="145">
        <v>11000.0</v>
      </c>
      <c r="G318" s="145">
        <v>11000.0</v>
      </c>
      <c r="H318" s="145">
        <v>12614.45</v>
      </c>
      <c r="I318" s="145"/>
      <c r="J318" s="146">
        <v>11000.0</v>
      </c>
      <c r="K318" s="113">
        <v>11000.0</v>
      </c>
      <c r="L318" s="114">
        <v>11000.0</v>
      </c>
      <c r="M318" s="115">
        <v>11000.0</v>
      </c>
      <c r="N318" s="130"/>
      <c r="O318" s="94"/>
      <c r="P318" s="55">
        <v>11000.0</v>
      </c>
      <c r="Q318" s="55"/>
      <c r="R318" s="56">
        <f t="shared" si="81"/>
        <v>0</v>
      </c>
      <c r="S318" s="10"/>
      <c r="T318" s="73">
        <f t="shared" si="112"/>
        <v>0</v>
      </c>
      <c r="U318" s="74">
        <f t="shared" si="113"/>
        <v>0</v>
      </c>
      <c r="Y318" s="76">
        <f t="shared" si="84"/>
        <v>0</v>
      </c>
    </row>
    <row r="319">
      <c r="A319" s="191"/>
      <c r="B319" s="191" t="s">
        <v>344</v>
      </c>
      <c r="C319" s="145">
        <v>1200.0</v>
      </c>
      <c r="D319" s="145" t="s">
        <v>29</v>
      </c>
      <c r="E319" s="145">
        <v>900.0</v>
      </c>
      <c r="F319" s="145">
        <v>3000.0</v>
      </c>
      <c r="G319" s="145">
        <v>3000.0</v>
      </c>
      <c r="H319" s="145">
        <v>0.0</v>
      </c>
      <c r="I319" s="145"/>
      <c r="J319" s="146">
        <v>3000.0</v>
      </c>
      <c r="K319" s="113">
        <v>3000.0</v>
      </c>
      <c r="L319" s="114">
        <v>3000.0</v>
      </c>
      <c r="M319" s="115">
        <v>3000.0</v>
      </c>
      <c r="N319" s="130"/>
      <c r="O319" s="94"/>
      <c r="P319" s="55">
        <v>3000.0</v>
      </c>
      <c r="Q319" s="55"/>
      <c r="R319" s="56">
        <f t="shared" si="81"/>
        <v>0</v>
      </c>
      <c r="S319" s="10"/>
      <c r="T319" s="73">
        <f t="shared" si="112"/>
        <v>0</v>
      </c>
      <c r="U319" s="74">
        <f t="shared" si="113"/>
        <v>0</v>
      </c>
      <c r="Y319" s="76">
        <f t="shared" si="84"/>
        <v>0</v>
      </c>
    </row>
    <row r="320">
      <c r="A320" s="191"/>
      <c r="B320" s="191" t="s">
        <v>345</v>
      </c>
      <c r="C320" s="145">
        <v>26260.88</v>
      </c>
      <c r="D320" s="145">
        <v>44935.63</v>
      </c>
      <c r="E320" s="145">
        <v>31856.28</v>
      </c>
      <c r="F320" s="145">
        <v>27000.0</v>
      </c>
      <c r="G320" s="145">
        <v>27000.0</v>
      </c>
      <c r="H320" s="145">
        <v>16248.9</v>
      </c>
      <c r="I320" s="145"/>
      <c r="J320" s="146">
        <v>27000.0</v>
      </c>
      <c r="K320" s="113">
        <v>27000.0</v>
      </c>
      <c r="L320" s="114">
        <v>27000.0</v>
      </c>
      <c r="M320" s="115">
        <v>27000.0</v>
      </c>
      <c r="N320" s="130"/>
      <c r="O320" s="94"/>
      <c r="P320" s="55">
        <v>27000.0</v>
      </c>
      <c r="Q320" s="55"/>
      <c r="R320" s="56">
        <f t="shared" si="81"/>
        <v>0</v>
      </c>
      <c r="S320" s="10"/>
      <c r="T320" s="73">
        <f t="shared" si="112"/>
        <v>0</v>
      </c>
      <c r="U320" s="74">
        <f t="shared" si="113"/>
        <v>0</v>
      </c>
      <c r="Y320" s="76">
        <f t="shared" si="84"/>
        <v>0</v>
      </c>
    </row>
    <row r="321">
      <c r="A321" s="207" t="s">
        <v>346</v>
      </c>
      <c r="B321" s="34"/>
      <c r="C321" s="196"/>
      <c r="D321" s="196"/>
      <c r="E321" s="196"/>
      <c r="F321" s="196"/>
      <c r="G321" s="196"/>
      <c r="H321" s="196"/>
      <c r="I321" s="196"/>
      <c r="J321" s="197"/>
      <c r="K321" s="61"/>
      <c r="L321" s="61"/>
      <c r="M321" s="61"/>
      <c r="N321" s="81"/>
      <c r="O321" s="94"/>
      <c r="P321" s="203"/>
      <c r="Q321" s="203"/>
      <c r="R321" s="56">
        <f t="shared" si="81"/>
        <v>0</v>
      </c>
      <c r="S321" s="10"/>
      <c r="T321" s="189"/>
      <c r="U321" s="84"/>
      <c r="Y321" s="76">
        <f t="shared" si="84"/>
        <v>0</v>
      </c>
    </row>
    <row r="322">
      <c r="A322" s="191"/>
      <c r="B322" s="191" t="s">
        <v>347</v>
      </c>
      <c r="C322" s="145"/>
      <c r="D322" s="145"/>
      <c r="E322" s="145"/>
      <c r="F322" s="145"/>
      <c r="G322" s="145"/>
      <c r="H322" s="145"/>
      <c r="I322" s="145"/>
      <c r="J322" s="146"/>
      <c r="K322" s="102"/>
      <c r="L322" s="103"/>
      <c r="M322" s="104"/>
      <c r="N322" s="100"/>
      <c r="O322" s="94"/>
      <c r="P322" s="203"/>
      <c r="Q322" s="203"/>
      <c r="R322" s="56">
        <f t="shared" si="81"/>
        <v>0</v>
      </c>
      <c r="S322" s="10"/>
      <c r="T322" s="189"/>
      <c r="U322" s="84"/>
      <c r="Y322" s="76">
        <f t="shared" si="84"/>
        <v>0</v>
      </c>
    </row>
    <row r="323">
      <c r="A323" s="191"/>
      <c r="B323" s="191" t="s">
        <v>348</v>
      </c>
      <c r="C323" s="145"/>
      <c r="D323" s="145"/>
      <c r="E323" s="145"/>
      <c r="F323" s="145"/>
      <c r="G323" s="145"/>
      <c r="H323" s="145"/>
      <c r="I323" s="145"/>
      <c r="J323" s="146"/>
      <c r="K323" s="102"/>
      <c r="L323" s="103"/>
      <c r="M323" s="104"/>
      <c r="N323" s="100"/>
      <c r="O323" s="94"/>
      <c r="P323" s="203"/>
      <c r="Q323" s="203"/>
      <c r="R323" s="56">
        <f t="shared" si="81"/>
        <v>0</v>
      </c>
      <c r="S323" s="10"/>
      <c r="T323" s="189"/>
      <c r="U323" s="84"/>
      <c r="Y323" s="76">
        <f t="shared" si="84"/>
        <v>0</v>
      </c>
    </row>
    <row r="324">
      <c r="A324" s="191"/>
      <c r="B324" s="191" t="s">
        <v>349</v>
      </c>
      <c r="C324" s="145">
        <v>13457.45</v>
      </c>
      <c r="D324" s="145">
        <v>11531.4</v>
      </c>
      <c r="E324" s="145">
        <v>14561.48</v>
      </c>
      <c r="F324" s="145">
        <v>20000.0</v>
      </c>
      <c r="G324" s="145">
        <v>20000.0</v>
      </c>
      <c r="H324" s="145">
        <v>12114.45</v>
      </c>
      <c r="I324" s="145"/>
      <c r="J324" s="146">
        <v>20000.0</v>
      </c>
      <c r="K324" s="113">
        <v>20000.0</v>
      </c>
      <c r="L324" s="114">
        <v>20000.0</v>
      </c>
      <c r="M324" s="115">
        <v>20000.0</v>
      </c>
      <c r="N324" s="130"/>
      <c r="O324" s="94"/>
      <c r="P324" s="55">
        <v>20000.0</v>
      </c>
      <c r="Q324" s="55"/>
      <c r="R324" s="56">
        <f t="shared" si="81"/>
        <v>0</v>
      </c>
      <c r="S324" s="10"/>
      <c r="T324" s="73">
        <f>J324-G324</f>
        <v>0</v>
      </c>
      <c r="U324" s="74">
        <f>T324/G324</f>
        <v>0</v>
      </c>
      <c r="Y324" s="76">
        <f t="shared" si="84"/>
        <v>0</v>
      </c>
    </row>
    <row r="325">
      <c r="A325" s="191"/>
      <c r="B325" s="191" t="s">
        <v>350</v>
      </c>
      <c r="C325" s="145">
        <v>285.0</v>
      </c>
      <c r="D325" s="145" t="s">
        <v>29</v>
      </c>
      <c r="E325" s="145" t="s">
        <v>29</v>
      </c>
      <c r="F325" s="145">
        <v>0.0</v>
      </c>
      <c r="G325" s="145"/>
      <c r="H325" s="145"/>
      <c r="I325" s="145"/>
      <c r="J325" s="146"/>
      <c r="K325" s="102"/>
      <c r="L325" s="103"/>
      <c r="M325" s="104"/>
      <c r="N325" s="100"/>
      <c r="O325" s="94"/>
      <c r="P325" s="192"/>
      <c r="Q325" s="192"/>
      <c r="R325" s="56">
        <f t="shared" si="81"/>
        <v>0</v>
      </c>
      <c r="S325" s="10"/>
      <c r="T325" s="189"/>
      <c r="U325" s="84"/>
      <c r="Y325" s="76">
        <f t="shared" si="84"/>
        <v>0</v>
      </c>
    </row>
    <row r="326">
      <c r="A326" s="191"/>
      <c r="B326" s="191" t="s">
        <v>351</v>
      </c>
      <c r="C326" s="145">
        <v>19540.0</v>
      </c>
      <c r="D326" s="145">
        <v>33555.23</v>
      </c>
      <c r="E326" s="145">
        <v>15508.49</v>
      </c>
      <c r="F326" s="145">
        <v>15500.0</v>
      </c>
      <c r="G326" s="145">
        <v>15500.0</v>
      </c>
      <c r="H326" s="145">
        <v>6872.96</v>
      </c>
      <c r="I326" s="145"/>
      <c r="J326" s="146">
        <v>15500.0</v>
      </c>
      <c r="K326" s="113">
        <v>15500.0</v>
      </c>
      <c r="L326" s="114">
        <v>15500.0</v>
      </c>
      <c r="M326" s="115">
        <v>15500.0</v>
      </c>
      <c r="N326" s="130"/>
      <c r="O326" s="94"/>
      <c r="P326" s="55">
        <v>15500.0</v>
      </c>
      <c r="Q326" s="55"/>
      <c r="R326" s="56">
        <f t="shared" si="81"/>
        <v>0</v>
      </c>
      <c r="S326" s="10"/>
      <c r="T326" s="73">
        <f>J326-G326</f>
        <v>0</v>
      </c>
      <c r="U326" s="74">
        <f>T326/G326</f>
        <v>0</v>
      </c>
      <c r="Y326" s="76">
        <f t="shared" si="84"/>
        <v>0</v>
      </c>
    </row>
    <row r="327">
      <c r="A327" s="191"/>
      <c r="B327" s="191" t="s">
        <v>352</v>
      </c>
      <c r="C327" s="145"/>
      <c r="D327" s="145"/>
      <c r="E327" s="145"/>
      <c r="F327" s="145"/>
      <c r="G327" s="145"/>
      <c r="H327" s="145"/>
      <c r="I327" s="145"/>
      <c r="J327" s="146"/>
      <c r="K327" s="102"/>
      <c r="L327" s="103"/>
      <c r="M327" s="104"/>
      <c r="N327" s="100"/>
      <c r="O327" s="94"/>
      <c r="P327" s="192"/>
      <c r="Q327" s="192"/>
      <c r="R327" s="56">
        <f t="shared" si="81"/>
        <v>0</v>
      </c>
      <c r="S327" s="10"/>
      <c r="T327" s="189"/>
      <c r="U327" s="84"/>
      <c r="Y327" s="76">
        <f t="shared" si="84"/>
        <v>0</v>
      </c>
    </row>
    <row r="328">
      <c r="A328" s="191"/>
      <c r="B328" s="191" t="s">
        <v>353</v>
      </c>
      <c r="C328" s="145">
        <v>10447.5</v>
      </c>
      <c r="D328" s="145">
        <v>6848.05</v>
      </c>
      <c r="E328" s="145">
        <v>8470.1</v>
      </c>
      <c r="F328" s="145">
        <v>8500.0</v>
      </c>
      <c r="G328" s="145">
        <v>8500.0</v>
      </c>
      <c r="H328" s="145">
        <v>3766.35</v>
      </c>
      <c r="I328" s="145"/>
      <c r="J328" s="146">
        <v>8500.0</v>
      </c>
      <c r="K328" s="113">
        <v>8500.0</v>
      </c>
      <c r="L328" s="114">
        <v>8500.0</v>
      </c>
      <c r="M328" s="115">
        <v>8500.0</v>
      </c>
      <c r="N328" s="130"/>
      <c r="O328" s="94"/>
      <c r="P328" s="55">
        <v>8500.0</v>
      </c>
      <c r="Q328" s="55"/>
      <c r="R328" s="56">
        <f t="shared" si="81"/>
        <v>0</v>
      </c>
      <c r="S328" s="10"/>
      <c r="T328" s="73">
        <f>J328-G328</f>
        <v>0</v>
      </c>
      <c r="U328" s="74">
        <f>T328/G328</f>
        <v>0</v>
      </c>
      <c r="Y328" s="76">
        <f t="shared" si="84"/>
        <v>0</v>
      </c>
    </row>
    <row r="329">
      <c r="A329" s="191"/>
      <c r="B329" s="191" t="s">
        <v>354</v>
      </c>
      <c r="C329" s="145">
        <v>11760.0</v>
      </c>
      <c r="D329" s="145" t="s">
        <v>29</v>
      </c>
      <c r="E329" s="145">
        <v>16905.0</v>
      </c>
      <c r="F329" s="145">
        <v>0.0</v>
      </c>
      <c r="G329" s="145"/>
      <c r="H329" s="145"/>
      <c r="I329" s="145"/>
      <c r="J329" s="146"/>
      <c r="K329" s="102"/>
      <c r="L329" s="103"/>
      <c r="M329" s="104"/>
      <c r="N329" s="100"/>
      <c r="O329" s="94"/>
      <c r="P329" s="192"/>
      <c r="Q329" s="192"/>
      <c r="R329" s="56">
        <f t="shared" si="81"/>
        <v>0</v>
      </c>
      <c r="S329" s="10"/>
      <c r="T329" s="189"/>
      <c r="U329" s="84"/>
      <c r="Y329" s="76">
        <f t="shared" si="84"/>
        <v>0</v>
      </c>
    </row>
    <row r="330">
      <c r="A330" s="191"/>
      <c r="B330" s="191" t="s">
        <v>355</v>
      </c>
      <c r="C330" s="145">
        <v>16675.0</v>
      </c>
      <c r="D330" s="145">
        <v>8210.4</v>
      </c>
      <c r="E330" s="145">
        <v>10169.55</v>
      </c>
      <c r="F330" s="145">
        <v>8500.0</v>
      </c>
      <c r="G330" s="145">
        <v>8500.0</v>
      </c>
      <c r="H330" s="145">
        <v>5529.7</v>
      </c>
      <c r="I330" s="145"/>
      <c r="J330" s="146">
        <v>8500.0</v>
      </c>
      <c r="K330" s="113">
        <v>8500.0</v>
      </c>
      <c r="L330" s="114">
        <v>8500.0</v>
      </c>
      <c r="M330" s="115">
        <v>8500.0</v>
      </c>
      <c r="N330" s="130"/>
      <c r="O330" s="94"/>
      <c r="P330" s="55">
        <v>8500.0</v>
      </c>
      <c r="Q330" s="55"/>
      <c r="R330" s="56">
        <f t="shared" si="81"/>
        <v>0</v>
      </c>
      <c r="S330" s="10"/>
      <c r="T330" s="73">
        <f>J330-G330</f>
        <v>0</v>
      </c>
      <c r="U330" s="74">
        <f>T330/G330</f>
        <v>0</v>
      </c>
      <c r="Y330" s="76">
        <f t="shared" si="84"/>
        <v>0</v>
      </c>
    </row>
    <row r="331">
      <c r="A331" s="207" t="s">
        <v>356</v>
      </c>
      <c r="B331" s="34"/>
      <c r="C331" s="196"/>
      <c r="D331" s="196"/>
      <c r="E331" s="196"/>
      <c r="F331" s="196"/>
      <c r="G331" s="196"/>
      <c r="H331" s="196"/>
      <c r="I331" s="196"/>
      <c r="J331" s="197"/>
      <c r="K331" s="61"/>
      <c r="L331" s="61"/>
      <c r="M331" s="61"/>
      <c r="N331" s="81"/>
      <c r="O331" s="94"/>
      <c r="P331" s="192"/>
      <c r="Q331" s="192"/>
      <c r="R331" s="56">
        <f t="shared" si="81"/>
        <v>0</v>
      </c>
      <c r="S331" s="10"/>
      <c r="T331" s="189"/>
      <c r="U331" s="84"/>
      <c r="Y331" s="76">
        <f t="shared" si="84"/>
        <v>0</v>
      </c>
    </row>
    <row r="332">
      <c r="A332" s="191"/>
      <c r="B332" s="191" t="s">
        <v>357</v>
      </c>
      <c r="C332" s="145">
        <v>75501.66</v>
      </c>
      <c r="D332" s="145">
        <v>77699.88</v>
      </c>
      <c r="E332" s="145">
        <v>83765.97</v>
      </c>
      <c r="F332" s="145">
        <v>73273.0</v>
      </c>
      <c r="G332" s="145" t="s">
        <v>29</v>
      </c>
      <c r="H332" s="145"/>
      <c r="I332" s="145"/>
      <c r="J332" s="146" t="s">
        <v>29</v>
      </c>
      <c r="K332" s="113" t="s">
        <v>29</v>
      </c>
      <c r="L332" s="114" t="s">
        <v>29</v>
      </c>
      <c r="M332" s="115" t="s">
        <v>29</v>
      </c>
      <c r="N332" s="130"/>
      <c r="O332" s="94"/>
      <c r="P332" s="55" t="s">
        <v>29</v>
      </c>
      <c r="Q332" s="55"/>
      <c r="R332" s="56" t="str">
        <f t="shared" si="81"/>
        <v>#VALUE!</v>
      </c>
      <c r="S332" s="10"/>
      <c r="T332" s="189"/>
      <c r="U332" s="84"/>
      <c r="Y332" s="117" t="str">
        <f t="shared" si="84"/>
        <v>#VALUE!</v>
      </c>
    </row>
    <row r="333">
      <c r="A333" s="191"/>
      <c r="B333" s="191" t="s">
        <v>358</v>
      </c>
      <c r="C333" s="145"/>
      <c r="D333" s="145"/>
      <c r="E333" s="145"/>
      <c r="F333" s="145"/>
      <c r="G333" s="145">
        <v>0.0</v>
      </c>
      <c r="H333" s="145">
        <v>59709.1</v>
      </c>
      <c r="I333" s="145"/>
      <c r="J333" s="146"/>
      <c r="K333" s="113" t="s">
        <v>29</v>
      </c>
      <c r="L333" s="114" t="s">
        <v>29</v>
      </c>
      <c r="M333" s="115" t="s">
        <v>29</v>
      </c>
      <c r="N333" s="130"/>
      <c r="O333" s="94"/>
      <c r="P333" s="55" t="s">
        <v>29</v>
      </c>
      <c r="Q333" s="55"/>
      <c r="R333" s="56" t="str">
        <f t="shared" si="81"/>
        <v>#VALUE!</v>
      </c>
      <c r="S333" s="10"/>
      <c r="T333" s="189"/>
      <c r="U333" s="84"/>
      <c r="Y333" s="117" t="str">
        <f t="shared" si="84"/>
        <v>#VALUE!</v>
      </c>
    </row>
    <row r="334">
      <c r="A334" s="191"/>
      <c r="B334" s="191" t="s">
        <v>359</v>
      </c>
      <c r="C334" s="145" t="s">
        <v>29</v>
      </c>
      <c r="D334" s="145" t="s">
        <v>29</v>
      </c>
      <c r="E334" s="145" t="s">
        <v>29</v>
      </c>
      <c r="F334" s="145"/>
      <c r="G334" s="145" t="s">
        <v>29</v>
      </c>
      <c r="H334" s="145"/>
      <c r="I334" s="145"/>
      <c r="J334" s="146" t="s">
        <v>29</v>
      </c>
      <c r="K334" s="113" t="s">
        <v>29</v>
      </c>
      <c r="L334" s="114" t="s">
        <v>29</v>
      </c>
      <c r="M334" s="115" t="s">
        <v>29</v>
      </c>
      <c r="N334" s="130"/>
      <c r="O334" s="94"/>
      <c r="P334" s="55" t="s">
        <v>29</v>
      </c>
      <c r="Q334" s="55"/>
      <c r="R334" s="56" t="str">
        <f t="shared" si="81"/>
        <v>#VALUE!</v>
      </c>
      <c r="S334" s="10"/>
      <c r="T334" s="189"/>
      <c r="U334" s="84"/>
      <c r="Y334" s="117" t="str">
        <f t="shared" si="84"/>
        <v>#VALUE!</v>
      </c>
    </row>
    <row r="335">
      <c r="A335" s="191"/>
      <c r="B335" s="191" t="s">
        <v>360</v>
      </c>
      <c r="C335" s="145">
        <v>29069.89</v>
      </c>
      <c r="D335" s="145">
        <v>18435.23</v>
      </c>
      <c r="E335" s="145">
        <v>4785.74</v>
      </c>
      <c r="F335" s="145">
        <v>47960.0</v>
      </c>
      <c r="G335" s="145" t="s">
        <v>29</v>
      </c>
      <c r="H335" s="145"/>
      <c r="I335" s="145"/>
      <c r="J335" s="146" t="s">
        <v>29</v>
      </c>
      <c r="K335" s="102"/>
      <c r="L335" s="103"/>
      <c r="M335" s="181"/>
      <c r="N335" s="81"/>
      <c r="O335" s="94"/>
      <c r="P335" s="192"/>
      <c r="Q335" s="192"/>
      <c r="R335" s="56" t="str">
        <f t="shared" si="81"/>
        <v>#VALUE!</v>
      </c>
      <c r="S335" s="10"/>
      <c r="T335" s="189"/>
      <c r="U335" s="84"/>
      <c r="Y335" s="117" t="str">
        <f t="shared" si="84"/>
        <v>#VALUE!</v>
      </c>
    </row>
    <row r="336">
      <c r="A336" s="207" t="s">
        <v>361</v>
      </c>
      <c r="B336" s="34"/>
      <c r="C336" s="196"/>
      <c r="D336" s="196"/>
      <c r="E336" s="196"/>
      <c r="F336" s="196"/>
      <c r="G336" s="196"/>
      <c r="H336" s="196"/>
      <c r="I336" s="196"/>
      <c r="J336" s="197"/>
      <c r="K336" s="144"/>
      <c r="L336" s="144"/>
      <c r="M336" s="61"/>
      <c r="N336" s="130"/>
      <c r="O336" s="94"/>
      <c r="R336" s="56">
        <f t="shared" si="81"/>
        <v>0</v>
      </c>
      <c r="S336" s="10"/>
      <c r="T336" s="189"/>
      <c r="U336" s="84"/>
      <c r="Y336" s="76">
        <f t="shared" si="84"/>
        <v>0</v>
      </c>
    </row>
    <row r="337">
      <c r="A337" s="191"/>
      <c r="B337" s="191" t="s">
        <v>362</v>
      </c>
      <c r="C337" s="145">
        <v>268188.47</v>
      </c>
      <c r="D337" s="145">
        <v>313996.49</v>
      </c>
      <c r="E337" s="145">
        <v>268318.2</v>
      </c>
      <c r="F337" s="145">
        <v>317143.0</v>
      </c>
      <c r="G337" s="145">
        <v>424416.0</v>
      </c>
      <c r="H337" s="145">
        <v>200963.45</v>
      </c>
      <c r="I337" s="145"/>
      <c r="J337" s="199">
        <v>650742.0</v>
      </c>
      <c r="K337" s="153">
        <v>650742.0</v>
      </c>
      <c r="L337" s="114">
        <f>628537</f>
        <v>628537</v>
      </c>
      <c r="M337" s="139">
        <v>579914.0</v>
      </c>
      <c r="N337" s="130"/>
      <c r="O337" s="94"/>
      <c r="P337" s="55">
        <v>650742.0</v>
      </c>
      <c r="Q337" s="55"/>
      <c r="R337" s="56">
        <f t="shared" si="81"/>
        <v>0</v>
      </c>
      <c r="S337" s="10"/>
      <c r="T337" s="73">
        <f t="shared" ref="T337:T343" si="114">J337-G337</f>
        <v>226326</v>
      </c>
      <c r="U337" s="74">
        <f t="shared" ref="U337:U343" si="115">T337/G337</f>
        <v>0.5332645329</v>
      </c>
      <c r="Y337" s="76">
        <f t="shared" si="84"/>
        <v>0</v>
      </c>
    </row>
    <row r="338">
      <c r="A338" s="191"/>
      <c r="B338" s="191" t="s">
        <v>363</v>
      </c>
      <c r="C338" s="145">
        <v>192692.72</v>
      </c>
      <c r="D338" s="145">
        <v>352506.69</v>
      </c>
      <c r="E338" s="145">
        <v>244290.6</v>
      </c>
      <c r="F338" s="145">
        <v>312445.0</v>
      </c>
      <c r="G338" s="145">
        <v>225152.0</v>
      </c>
      <c r="H338" s="145">
        <v>138265.05</v>
      </c>
      <c r="I338" s="145"/>
      <c r="J338" s="146">
        <v>396666.0</v>
      </c>
      <c r="K338" s="113">
        <v>396666.0</v>
      </c>
      <c r="L338" s="114">
        <v>396666.0</v>
      </c>
      <c r="M338" s="115">
        <v>396666.0</v>
      </c>
      <c r="N338" s="130"/>
      <c r="O338" s="94"/>
      <c r="P338" s="55">
        <v>396666.0</v>
      </c>
      <c r="Q338" s="55"/>
      <c r="R338" s="56">
        <f t="shared" si="81"/>
        <v>0</v>
      </c>
      <c r="S338" s="10"/>
      <c r="T338" s="73">
        <f t="shared" si="114"/>
        <v>171514</v>
      </c>
      <c r="U338" s="74">
        <f t="shared" si="115"/>
        <v>0.7617698266</v>
      </c>
      <c r="Y338" s="76">
        <f t="shared" si="84"/>
        <v>0</v>
      </c>
    </row>
    <row r="339">
      <c r="A339" s="191"/>
      <c r="B339" s="191" t="s">
        <v>364</v>
      </c>
      <c r="C339" s="145">
        <v>260470.44</v>
      </c>
      <c r="D339" s="145">
        <v>281867.46</v>
      </c>
      <c r="E339" s="145">
        <v>371572.32</v>
      </c>
      <c r="F339" s="145">
        <v>323772.0</v>
      </c>
      <c r="G339" s="145">
        <v>373590.0</v>
      </c>
      <c r="H339" s="145">
        <v>203465.39</v>
      </c>
      <c r="I339" s="145"/>
      <c r="J339" s="146">
        <v>488600.0</v>
      </c>
      <c r="K339" s="113">
        <v>488600.0</v>
      </c>
      <c r="L339" s="114">
        <v>488600.0</v>
      </c>
      <c r="M339" s="115">
        <v>488600.0</v>
      </c>
      <c r="N339" s="130"/>
      <c r="O339" s="94"/>
      <c r="P339" s="55">
        <v>488600.0</v>
      </c>
      <c r="Q339" s="55"/>
      <c r="R339" s="56">
        <f t="shared" si="81"/>
        <v>0</v>
      </c>
      <c r="S339" s="10"/>
      <c r="T339" s="73">
        <f t="shared" si="114"/>
        <v>115010</v>
      </c>
      <c r="U339" s="74">
        <f t="shared" si="115"/>
        <v>0.3078508525</v>
      </c>
      <c r="Y339" s="76">
        <f t="shared" si="84"/>
        <v>0</v>
      </c>
    </row>
    <row r="340">
      <c r="A340" s="191"/>
      <c r="B340" s="191" t="s">
        <v>365</v>
      </c>
      <c r="C340" s="145">
        <v>274513.56</v>
      </c>
      <c r="D340" s="145">
        <v>215465.01</v>
      </c>
      <c r="E340" s="145">
        <v>294050.08</v>
      </c>
      <c r="F340" s="145">
        <v>347258.0</v>
      </c>
      <c r="G340" s="145">
        <v>275473.0</v>
      </c>
      <c r="H340" s="145">
        <v>182180.45</v>
      </c>
      <c r="I340" s="145"/>
      <c r="J340" s="199">
        <v>342739.0</v>
      </c>
      <c r="K340" s="153">
        <v>342739.0</v>
      </c>
      <c r="L340" s="114">
        <f t="shared" ref="L340:M340" si="116">320534</f>
        <v>320534</v>
      </c>
      <c r="M340" s="115">
        <f t="shared" si="116"/>
        <v>320534</v>
      </c>
      <c r="N340" s="130"/>
      <c r="O340" s="94"/>
      <c r="P340" s="55">
        <v>342739.0</v>
      </c>
      <c r="Q340" s="55"/>
      <c r="R340" s="56">
        <f t="shared" si="81"/>
        <v>0</v>
      </c>
      <c r="S340" s="10"/>
      <c r="T340" s="73">
        <f t="shared" si="114"/>
        <v>67266</v>
      </c>
      <c r="U340" s="74">
        <f t="shared" si="115"/>
        <v>0.2441836405</v>
      </c>
      <c r="Y340" s="76">
        <f t="shared" si="84"/>
        <v>0</v>
      </c>
    </row>
    <row r="341">
      <c r="A341" s="191"/>
      <c r="B341" s="191" t="s">
        <v>366</v>
      </c>
      <c r="C341" s="145">
        <v>22206.75</v>
      </c>
      <c r="D341" s="145">
        <v>-157886.32</v>
      </c>
      <c r="E341" s="145">
        <v>66663.05</v>
      </c>
      <c r="F341" s="145">
        <v>66275.0</v>
      </c>
      <c r="G341" s="145">
        <v>43742.0</v>
      </c>
      <c r="H341" s="145">
        <v>40552.12</v>
      </c>
      <c r="I341" s="145"/>
      <c r="J341" s="146">
        <v>38074.0</v>
      </c>
      <c r="K341" s="113">
        <v>38074.0</v>
      </c>
      <c r="L341" s="114">
        <v>38074.0</v>
      </c>
      <c r="M341" s="115">
        <v>38074.0</v>
      </c>
      <c r="N341" s="130"/>
      <c r="O341" s="94"/>
      <c r="P341" s="55">
        <v>38074.0</v>
      </c>
      <c r="Q341" s="55"/>
      <c r="R341" s="56">
        <f t="shared" si="81"/>
        <v>0</v>
      </c>
      <c r="S341" s="10"/>
      <c r="T341" s="73">
        <f t="shared" si="114"/>
        <v>-5668</v>
      </c>
      <c r="U341" s="74">
        <f t="shared" si="115"/>
        <v>-0.12957798</v>
      </c>
      <c r="Y341" s="76">
        <f t="shared" si="84"/>
        <v>0</v>
      </c>
    </row>
    <row r="342">
      <c r="A342" s="191"/>
      <c r="B342" s="191" t="s">
        <v>367</v>
      </c>
      <c r="C342" s="145"/>
      <c r="D342" s="145"/>
      <c r="E342" s="145"/>
      <c r="F342" s="145"/>
      <c r="G342" s="145">
        <v>1000.0</v>
      </c>
      <c r="H342" s="145">
        <v>0.0</v>
      </c>
      <c r="I342" s="145"/>
      <c r="J342" s="146">
        <v>1000.0</v>
      </c>
      <c r="K342" s="113">
        <v>1000.0</v>
      </c>
      <c r="L342" s="114">
        <v>1000.0</v>
      </c>
      <c r="M342" s="115">
        <v>1000.0</v>
      </c>
      <c r="N342" s="130"/>
      <c r="O342" s="94"/>
      <c r="P342" s="55">
        <v>1000.0</v>
      </c>
      <c r="Q342" s="55"/>
      <c r="R342" s="56">
        <f t="shared" si="81"/>
        <v>0</v>
      </c>
      <c r="S342" s="10"/>
      <c r="T342" s="73">
        <f t="shared" si="114"/>
        <v>0</v>
      </c>
      <c r="U342" s="74">
        <f t="shared" si="115"/>
        <v>0</v>
      </c>
      <c r="Y342" s="76">
        <f t="shared" si="84"/>
        <v>0</v>
      </c>
    </row>
    <row r="343">
      <c r="A343" s="191"/>
      <c r="B343" s="191" t="s">
        <v>368</v>
      </c>
      <c r="C343" s="145" t="s">
        <v>29</v>
      </c>
      <c r="D343" s="145" t="s">
        <v>29</v>
      </c>
      <c r="E343" s="145">
        <v>5030.74</v>
      </c>
      <c r="F343" s="145">
        <v>10000.0</v>
      </c>
      <c r="G343" s="145">
        <v>1000.0</v>
      </c>
      <c r="H343" s="145">
        <v>0.0</v>
      </c>
      <c r="I343" s="145"/>
      <c r="J343" s="146">
        <v>1000.0</v>
      </c>
      <c r="K343" s="113">
        <v>1000.0</v>
      </c>
      <c r="L343" s="114">
        <v>1000.0</v>
      </c>
      <c r="M343" s="115">
        <v>1000.0</v>
      </c>
      <c r="N343" s="100"/>
      <c r="O343" s="94"/>
      <c r="P343" s="55">
        <v>1000.0</v>
      </c>
      <c r="Q343" s="55"/>
      <c r="R343" s="56">
        <f t="shared" si="81"/>
        <v>0</v>
      </c>
      <c r="S343" s="10"/>
      <c r="T343" s="73">
        <f t="shared" si="114"/>
        <v>0</v>
      </c>
      <c r="U343" s="74">
        <f t="shared" si="115"/>
        <v>0</v>
      </c>
      <c r="Y343" s="76">
        <f t="shared" si="84"/>
        <v>0</v>
      </c>
    </row>
    <row r="344">
      <c r="A344" s="191"/>
      <c r="B344" s="191" t="s">
        <v>367</v>
      </c>
      <c r="C344" s="145"/>
      <c r="D344" s="145"/>
      <c r="E344" s="145"/>
      <c r="F344" s="145"/>
      <c r="G344" s="145"/>
      <c r="H344" s="145"/>
      <c r="I344" s="145"/>
      <c r="J344" s="146"/>
      <c r="K344" s="102"/>
      <c r="L344" s="103"/>
      <c r="M344" s="104"/>
      <c r="N344" s="81"/>
      <c r="O344" s="94"/>
      <c r="P344" s="192"/>
      <c r="Q344" s="192"/>
      <c r="R344" s="56">
        <f t="shared" si="81"/>
        <v>0</v>
      </c>
      <c r="S344" s="10"/>
      <c r="T344" s="189"/>
      <c r="U344" s="84"/>
      <c r="Y344" s="76">
        <f t="shared" si="84"/>
        <v>0</v>
      </c>
    </row>
    <row r="345">
      <c r="A345" s="194" t="s">
        <v>369</v>
      </c>
      <c r="B345" s="200"/>
      <c r="C345" s="196"/>
      <c r="D345" s="196"/>
      <c r="E345" s="196"/>
      <c r="F345" s="196"/>
      <c r="G345" s="196"/>
      <c r="H345" s="196"/>
      <c r="I345" s="196"/>
      <c r="J345" s="197"/>
      <c r="K345" s="61"/>
      <c r="L345" s="61"/>
      <c r="M345" s="61"/>
      <c r="N345" s="130"/>
      <c r="O345" s="94"/>
      <c r="P345" s="192"/>
      <c r="Q345" s="192"/>
      <c r="R345" s="56">
        <f t="shared" si="81"/>
        <v>0</v>
      </c>
      <c r="S345" s="10"/>
      <c r="T345" s="189"/>
      <c r="U345" s="84"/>
      <c r="Y345" s="76">
        <f t="shared" si="84"/>
        <v>0</v>
      </c>
    </row>
    <row r="346">
      <c r="A346" s="198"/>
      <c r="B346" s="191" t="s">
        <v>370</v>
      </c>
      <c r="C346" s="145">
        <v>42574.5</v>
      </c>
      <c r="D346" s="145">
        <v>46545.0</v>
      </c>
      <c r="E346" s="145">
        <v>48610.34</v>
      </c>
      <c r="F346" s="145">
        <v>47425.0</v>
      </c>
      <c r="G346" s="145">
        <v>50555.0</v>
      </c>
      <c r="H346" s="73">
        <v>27221.88</v>
      </c>
      <c r="I346" s="145"/>
      <c r="J346" s="146">
        <v>52325.0</v>
      </c>
      <c r="K346" s="113">
        <v>52325.0</v>
      </c>
      <c r="L346" s="114">
        <v>52325.0</v>
      </c>
      <c r="M346" s="115">
        <v>52325.0</v>
      </c>
      <c r="N346" s="130"/>
      <c r="O346" s="94"/>
      <c r="P346" s="55">
        <v>52325.0</v>
      </c>
      <c r="Q346" s="55"/>
      <c r="R346" s="56">
        <f t="shared" si="81"/>
        <v>0</v>
      </c>
      <c r="S346" s="10"/>
      <c r="T346" s="73">
        <f t="shared" ref="T346:T349" si="117">J346-G346</f>
        <v>1770</v>
      </c>
      <c r="U346" s="74">
        <f t="shared" ref="U346:U349" si="118">T346/G346</f>
        <v>0.03501137375</v>
      </c>
      <c r="Y346" s="76">
        <f t="shared" si="84"/>
        <v>0</v>
      </c>
    </row>
    <row r="347">
      <c r="A347" s="198"/>
      <c r="B347" s="191" t="s">
        <v>371</v>
      </c>
      <c r="C347" s="145">
        <v>42574.5</v>
      </c>
      <c r="D347" s="145">
        <v>46545.0</v>
      </c>
      <c r="E347" s="145">
        <v>48610.66</v>
      </c>
      <c r="F347" s="145">
        <v>47425.0</v>
      </c>
      <c r="G347" s="145">
        <v>50555.0</v>
      </c>
      <c r="H347" s="145">
        <v>27222.02</v>
      </c>
      <c r="I347" s="145"/>
      <c r="J347" s="146">
        <v>52325.0</v>
      </c>
      <c r="K347" s="113">
        <v>52325.0</v>
      </c>
      <c r="L347" s="114">
        <v>52325.0</v>
      </c>
      <c r="M347" s="115">
        <v>52325.0</v>
      </c>
      <c r="N347" s="130"/>
      <c r="O347" s="94"/>
      <c r="P347" s="55">
        <v>52325.0</v>
      </c>
      <c r="Q347" s="55"/>
      <c r="R347" s="56">
        <f t="shared" si="81"/>
        <v>0</v>
      </c>
      <c r="S347" s="10"/>
      <c r="T347" s="73">
        <f t="shared" si="117"/>
        <v>1770</v>
      </c>
      <c r="U347" s="74">
        <f t="shared" si="118"/>
        <v>0.03501137375</v>
      </c>
      <c r="Y347" s="76">
        <f t="shared" si="84"/>
        <v>0</v>
      </c>
    </row>
    <row r="348">
      <c r="A348" s="198"/>
      <c r="B348" s="191" t="s">
        <v>372</v>
      </c>
      <c r="C348" s="145">
        <v>48484.0</v>
      </c>
      <c r="D348" s="145">
        <v>49200.0</v>
      </c>
      <c r="E348" s="145">
        <v>50510.5</v>
      </c>
      <c r="F348" s="145">
        <v>49325.0</v>
      </c>
      <c r="G348" s="145">
        <v>53405.0</v>
      </c>
      <c r="H348" s="145">
        <v>29714.99</v>
      </c>
      <c r="I348" s="145"/>
      <c r="J348" s="146">
        <v>55175.0</v>
      </c>
      <c r="K348" s="113">
        <v>55175.0</v>
      </c>
      <c r="L348" s="114">
        <v>55175.0</v>
      </c>
      <c r="M348" s="115">
        <v>55175.0</v>
      </c>
      <c r="N348" s="130"/>
      <c r="O348" s="94"/>
      <c r="P348" s="55">
        <v>55175.0</v>
      </c>
      <c r="Q348" s="55"/>
      <c r="R348" s="56">
        <f t="shared" si="81"/>
        <v>0</v>
      </c>
      <c r="S348" s="10"/>
      <c r="T348" s="73">
        <f t="shared" si="117"/>
        <v>1770</v>
      </c>
      <c r="U348" s="74">
        <f t="shared" si="118"/>
        <v>0.03314296414</v>
      </c>
      <c r="Y348" s="76">
        <f t="shared" si="84"/>
        <v>0</v>
      </c>
    </row>
    <row r="349">
      <c r="A349" s="198"/>
      <c r="B349" s="191" t="s">
        <v>373</v>
      </c>
      <c r="C349" s="145">
        <v>48484.0</v>
      </c>
      <c r="D349" s="145">
        <v>49200.0</v>
      </c>
      <c r="E349" s="145">
        <v>50510.5</v>
      </c>
      <c r="F349" s="145">
        <v>49325.0</v>
      </c>
      <c r="G349" s="145">
        <v>53405.0</v>
      </c>
      <c r="H349" s="145">
        <v>29715.01</v>
      </c>
      <c r="I349" s="145"/>
      <c r="J349" s="146">
        <v>55175.0</v>
      </c>
      <c r="K349" s="113">
        <v>55175.0</v>
      </c>
      <c r="L349" s="114">
        <v>55175.0</v>
      </c>
      <c r="M349" s="115">
        <v>55175.0</v>
      </c>
      <c r="N349" s="81"/>
      <c r="O349" s="94"/>
      <c r="P349" s="55">
        <v>55175.0</v>
      </c>
      <c r="Q349" s="55"/>
      <c r="R349" s="56">
        <f t="shared" si="81"/>
        <v>0</v>
      </c>
      <c r="S349" s="10"/>
      <c r="T349" s="73">
        <f t="shared" si="117"/>
        <v>1770</v>
      </c>
      <c r="U349" s="74">
        <f t="shared" si="118"/>
        <v>0.03314296414</v>
      </c>
      <c r="Y349" s="76">
        <f t="shared" si="84"/>
        <v>0</v>
      </c>
    </row>
    <row r="350">
      <c r="A350" s="194" t="s">
        <v>374</v>
      </c>
      <c r="B350" s="200"/>
      <c r="C350" s="196"/>
      <c r="D350" s="196"/>
      <c r="E350" s="196"/>
      <c r="F350" s="196"/>
      <c r="G350" s="196"/>
      <c r="H350" s="196"/>
      <c r="I350" s="196"/>
      <c r="J350" s="197"/>
      <c r="K350" s="61"/>
      <c r="L350" s="61"/>
      <c r="M350" s="61"/>
      <c r="N350" s="130"/>
      <c r="O350" s="94"/>
      <c r="P350" s="192"/>
      <c r="Q350" s="192"/>
      <c r="R350" s="56">
        <f t="shared" si="81"/>
        <v>0</v>
      </c>
      <c r="S350" s="10"/>
      <c r="T350" s="189"/>
      <c r="U350" s="84"/>
      <c r="Y350" s="76">
        <f t="shared" si="84"/>
        <v>0</v>
      </c>
    </row>
    <row r="351">
      <c r="A351" s="198"/>
      <c r="B351" s="191" t="s">
        <v>375</v>
      </c>
      <c r="C351" s="145" t="s">
        <v>29</v>
      </c>
      <c r="D351" s="145" t="s">
        <v>29</v>
      </c>
      <c r="E351" s="145" t="s">
        <v>29</v>
      </c>
      <c r="F351" s="145"/>
      <c r="G351" s="145" t="s">
        <v>29</v>
      </c>
      <c r="H351" s="145"/>
      <c r="I351" s="145"/>
      <c r="J351" s="146" t="s">
        <v>29</v>
      </c>
      <c r="K351" s="113" t="s">
        <v>29</v>
      </c>
      <c r="L351" s="114" t="s">
        <v>29</v>
      </c>
      <c r="M351" s="115" t="s">
        <v>29</v>
      </c>
      <c r="N351" s="130"/>
      <c r="O351" s="94"/>
      <c r="P351" s="55" t="s">
        <v>29</v>
      </c>
      <c r="Q351" s="55"/>
      <c r="R351" s="56" t="str">
        <f t="shared" si="81"/>
        <v>#VALUE!</v>
      </c>
      <c r="S351" s="10"/>
      <c r="T351" s="189"/>
      <c r="U351" s="84"/>
      <c r="Y351" s="117" t="str">
        <f t="shared" si="84"/>
        <v>#VALUE!</v>
      </c>
    </row>
    <row r="352">
      <c r="A352" s="198"/>
      <c r="B352" s="191" t="s">
        <v>376</v>
      </c>
      <c r="C352" s="145">
        <v>85778.0</v>
      </c>
      <c r="D352" s="145">
        <v>52140.0</v>
      </c>
      <c r="E352" s="145">
        <v>49262.23</v>
      </c>
      <c r="F352" s="145">
        <v>63738.0</v>
      </c>
      <c r="G352" s="145" t="s">
        <v>29</v>
      </c>
      <c r="H352" s="145"/>
      <c r="I352" s="205"/>
      <c r="J352" s="146" t="s">
        <v>29</v>
      </c>
      <c r="K352" s="113" t="s">
        <v>29</v>
      </c>
      <c r="L352" s="114" t="s">
        <v>29</v>
      </c>
      <c r="M352" s="115" t="s">
        <v>29</v>
      </c>
      <c r="N352" s="206"/>
      <c r="O352" s="94"/>
      <c r="P352" s="55" t="s">
        <v>29</v>
      </c>
      <c r="Q352" s="55"/>
      <c r="R352" s="56" t="str">
        <f t="shared" si="81"/>
        <v>#VALUE!</v>
      </c>
      <c r="S352" s="10"/>
      <c r="T352" s="189"/>
      <c r="U352" s="84"/>
      <c r="Y352" s="117" t="str">
        <f t="shared" si="84"/>
        <v>#VALUE!</v>
      </c>
    </row>
    <row r="353">
      <c r="A353" s="198"/>
      <c r="B353" s="191" t="s">
        <v>377</v>
      </c>
      <c r="C353" s="145">
        <v>85771.0</v>
      </c>
      <c r="D353" s="145">
        <v>162553.52</v>
      </c>
      <c r="E353" s="145">
        <v>95617.0</v>
      </c>
      <c r="F353" s="145">
        <v>93090.0</v>
      </c>
      <c r="G353" s="145">
        <v>147680.0</v>
      </c>
      <c r="H353" s="145">
        <v>54551.56</v>
      </c>
      <c r="I353" s="126"/>
      <c r="J353" s="208">
        <v>155864.0</v>
      </c>
      <c r="K353" s="153">
        <v>155864.0</v>
      </c>
      <c r="L353" s="154">
        <v>155864.0</v>
      </c>
      <c r="M353" s="139">
        <v>155864.0</v>
      </c>
      <c r="N353" s="206"/>
      <c r="O353" s="94"/>
      <c r="P353" s="55">
        <v>153045.0</v>
      </c>
      <c r="Q353" s="55"/>
      <c r="R353" s="56">
        <f t="shared" si="81"/>
        <v>2819</v>
      </c>
      <c r="S353" s="10"/>
      <c r="T353" s="73">
        <f t="shared" ref="T353:T356" si="119">J353-G353</f>
        <v>8184</v>
      </c>
      <c r="U353" s="74">
        <f t="shared" ref="U353:U356" si="120">T353/G353</f>
        <v>0.05541711809</v>
      </c>
      <c r="Y353" s="76">
        <f t="shared" si="84"/>
        <v>0</v>
      </c>
    </row>
    <row r="354">
      <c r="A354" s="198"/>
      <c r="B354" s="191" t="s">
        <v>378</v>
      </c>
      <c r="C354" s="145">
        <v>145940.0</v>
      </c>
      <c r="D354" s="145">
        <v>26266.0</v>
      </c>
      <c r="E354" s="145">
        <v>244454.0</v>
      </c>
      <c r="F354" s="145">
        <v>238548.0</v>
      </c>
      <c r="G354" s="145">
        <v>209884.0</v>
      </c>
      <c r="H354" s="145">
        <v>139450.78</v>
      </c>
      <c r="I354" s="126"/>
      <c r="J354" s="208">
        <v>222354.0</v>
      </c>
      <c r="K354" s="153">
        <v>222354.0</v>
      </c>
      <c r="L354" s="154">
        <v>222354.0</v>
      </c>
      <c r="M354" s="139">
        <v>222354.0</v>
      </c>
      <c r="N354" s="130"/>
      <c r="O354" s="94"/>
      <c r="P354" s="55">
        <v>219549.0</v>
      </c>
      <c r="Q354" s="55"/>
      <c r="R354" s="56">
        <f t="shared" si="81"/>
        <v>2805</v>
      </c>
      <c r="S354" s="10"/>
      <c r="T354" s="73">
        <f t="shared" si="119"/>
        <v>12470</v>
      </c>
      <c r="U354" s="74">
        <f t="shared" si="120"/>
        <v>0.05941377142</v>
      </c>
      <c r="Y354" s="76">
        <f t="shared" si="84"/>
        <v>0</v>
      </c>
    </row>
    <row r="355">
      <c r="A355" s="198"/>
      <c r="B355" s="191" t="s">
        <v>379</v>
      </c>
      <c r="C355" s="145">
        <v>38423.94</v>
      </c>
      <c r="D355" s="145">
        <v>38864.72</v>
      </c>
      <c r="E355" s="145">
        <v>39826.67</v>
      </c>
      <c r="F355" s="145">
        <v>38245.0</v>
      </c>
      <c r="G355" s="145" t="s">
        <v>29</v>
      </c>
      <c r="H355" s="145">
        <v>27662.77</v>
      </c>
      <c r="I355" s="126"/>
      <c r="J355" s="112">
        <v>46492.0</v>
      </c>
      <c r="K355" s="113">
        <v>46492.0</v>
      </c>
      <c r="L355" s="114">
        <v>46492.0</v>
      </c>
      <c r="M355" s="115">
        <v>46492.0</v>
      </c>
      <c r="N355" s="130"/>
      <c r="O355" s="94"/>
      <c r="P355" s="118">
        <v>46492.0</v>
      </c>
      <c r="Q355" s="118"/>
      <c r="R355" s="56">
        <f t="shared" si="81"/>
        <v>0</v>
      </c>
      <c r="S355" s="10"/>
      <c r="T355" s="73" t="str">
        <f t="shared" si="119"/>
        <v>#VALUE!</v>
      </c>
      <c r="U355" s="74" t="str">
        <f t="shared" si="120"/>
        <v>#VALUE!</v>
      </c>
      <c r="Y355" s="76">
        <f t="shared" si="84"/>
        <v>0</v>
      </c>
    </row>
    <row r="356">
      <c r="A356" s="198"/>
      <c r="B356" s="191" t="s">
        <v>380</v>
      </c>
      <c r="C356" s="145" t="s">
        <v>29</v>
      </c>
      <c r="D356" s="145">
        <v>5431.53</v>
      </c>
      <c r="E356" s="145">
        <v>2578.67</v>
      </c>
      <c r="F356" s="145">
        <v>5144.0</v>
      </c>
      <c r="G356" s="145">
        <v>5592.0</v>
      </c>
      <c r="H356" s="145">
        <v>1812.47</v>
      </c>
      <c r="I356" s="126"/>
      <c r="J356" s="112">
        <v>5648.0</v>
      </c>
      <c r="K356" s="113">
        <v>5648.0</v>
      </c>
      <c r="L356" s="114">
        <v>5648.0</v>
      </c>
      <c r="M356" s="115">
        <v>5648.0</v>
      </c>
      <c r="N356" s="81"/>
      <c r="O356" s="94"/>
      <c r="P356" s="55">
        <v>5648.0</v>
      </c>
      <c r="Q356" s="55"/>
      <c r="R356" s="56">
        <f t="shared" si="81"/>
        <v>0</v>
      </c>
      <c r="S356" s="10"/>
      <c r="T356" s="73">
        <f t="shared" si="119"/>
        <v>56</v>
      </c>
      <c r="U356" s="74">
        <f t="shared" si="120"/>
        <v>0.01001430615</v>
      </c>
      <c r="Y356" s="76">
        <f t="shared" si="84"/>
        <v>0</v>
      </c>
    </row>
    <row r="357">
      <c r="A357" s="194" t="s">
        <v>381</v>
      </c>
      <c r="B357" s="200"/>
      <c r="C357" s="196"/>
      <c r="D357" s="196"/>
      <c r="E357" s="196"/>
      <c r="F357" s="196"/>
      <c r="G357" s="196"/>
      <c r="H357" s="196"/>
      <c r="I357" s="196"/>
      <c r="J357" s="197"/>
      <c r="K357" s="61"/>
      <c r="L357" s="61"/>
      <c r="M357" s="61"/>
      <c r="N357" s="100"/>
      <c r="O357" s="94"/>
      <c r="P357" s="192"/>
      <c r="Q357" s="192"/>
      <c r="R357" s="56">
        <f t="shared" si="81"/>
        <v>0</v>
      </c>
      <c r="S357" s="10"/>
      <c r="T357" s="189"/>
      <c r="U357" s="84"/>
      <c r="Y357" s="76">
        <f t="shared" si="84"/>
        <v>0</v>
      </c>
    </row>
    <row r="358">
      <c r="A358" s="198"/>
      <c r="B358" s="191" t="s">
        <v>382</v>
      </c>
      <c r="C358" s="145"/>
      <c r="D358" s="145"/>
      <c r="E358" s="145"/>
      <c r="F358" s="145"/>
      <c r="G358" s="145"/>
      <c r="H358" s="145"/>
      <c r="I358" s="145"/>
      <c r="J358" s="146"/>
      <c r="K358" s="102"/>
      <c r="L358" s="103"/>
      <c r="M358" s="104"/>
      <c r="N358" s="130"/>
      <c r="O358" s="94"/>
      <c r="P358" s="192"/>
      <c r="Q358" s="192"/>
      <c r="R358" s="56">
        <f t="shared" si="81"/>
        <v>0</v>
      </c>
      <c r="S358" s="10"/>
      <c r="T358" s="189"/>
      <c r="U358" s="84"/>
      <c r="Y358" s="76">
        <f t="shared" si="84"/>
        <v>0</v>
      </c>
    </row>
    <row r="359">
      <c r="A359" s="198"/>
      <c r="B359" s="191" t="s">
        <v>383</v>
      </c>
      <c r="C359" s="145" t="s">
        <v>29</v>
      </c>
      <c r="D359" s="145">
        <v>89887.0</v>
      </c>
      <c r="E359" s="145">
        <v>92380.0</v>
      </c>
      <c r="F359" s="145">
        <v>85026.0</v>
      </c>
      <c r="G359" s="145">
        <v>98784.0</v>
      </c>
      <c r="H359" s="145">
        <v>0.0</v>
      </c>
      <c r="I359" s="145"/>
      <c r="J359" s="146">
        <v>102227.0</v>
      </c>
      <c r="K359" s="113">
        <v>102227.0</v>
      </c>
      <c r="L359" s="114">
        <v>102227.0</v>
      </c>
      <c r="M359" s="115">
        <v>102227.0</v>
      </c>
      <c r="N359" s="130"/>
      <c r="O359" s="94"/>
      <c r="P359" s="55">
        <v>102227.0</v>
      </c>
      <c r="Q359" s="55"/>
      <c r="R359" s="56">
        <f t="shared" si="81"/>
        <v>0</v>
      </c>
      <c r="S359" s="10"/>
      <c r="T359" s="73">
        <f>J359-G359</f>
        <v>3443</v>
      </c>
      <c r="U359" s="74">
        <f>T359/G359</f>
        <v>0.03485382248</v>
      </c>
      <c r="Y359" s="76">
        <f t="shared" si="84"/>
        <v>0</v>
      </c>
    </row>
    <row r="360">
      <c r="A360" s="198"/>
      <c r="B360" s="191" t="s">
        <v>384</v>
      </c>
      <c r="C360" s="145">
        <v>81165.27</v>
      </c>
      <c r="D360" s="145">
        <v>9385.84</v>
      </c>
      <c r="E360" s="145">
        <v>95000.01</v>
      </c>
      <c r="F360" s="145">
        <v>92693.0</v>
      </c>
      <c r="G360" s="145">
        <v>98784.0</v>
      </c>
      <c r="H360" s="145">
        <v>54659.22</v>
      </c>
      <c r="I360" s="145"/>
      <c r="J360" s="146" t="s">
        <v>29</v>
      </c>
      <c r="K360" s="113" t="s">
        <v>29</v>
      </c>
      <c r="L360" s="114" t="s">
        <v>29</v>
      </c>
      <c r="M360" s="115" t="s">
        <v>29</v>
      </c>
      <c r="N360" s="130"/>
      <c r="O360" s="94"/>
      <c r="P360" s="55" t="s">
        <v>29</v>
      </c>
      <c r="Q360" s="55"/>
      <c r="R360" s="56" t="str">
        <f t="shared" si="81"/>
        <v>#VALUE!</v>
      </c>
      <c r="S360" s="10"/>
      <c r="T360" s="189"/>
      <c r="U360" s="84"/>
      <c r="Y360" s="117" t="str">
        <f t="shared" si="84"/>
        <v>#VALUE!</v>
      </c>
    </row>
    <row r="361">
      <c r="A361" s="198"/>
      <c r="B361" s="191" t="s">
        <v>385</v>
      </c>
      <c r="C361" s="145">
        <v>41722.5</v>
      </c>
      <c r="D361" s="145">
        <v>42388.0</v>
      </c>
      <c r="E361" s="145">
        <v>43571.0</v>
      </c>
      <c r="F361" s="145">
        <v>42513.0</v>
      </c>
      <c r="G361" s="145">
        <v>45106.0</v>
      </c>
      <c r="H361" s="145">
        <v>24395.55</v>
      </c>
      <c r="I361" s="145"/>
      <c r="J361" s="146">
        <v>46685.0</v>
      </c>
      <c r="K361" s="113">
        <v>46685.0</v>
      </c>
      <c r="L361" s="114">
        <v>46685.0</v>
      </c>
      <c r="M361" s="115">
        <v>46685.0</v>
      </c>
      <c r="N361" s="130"/>
      <c r="O361" s="94"/>
      <c r="P361" s="55">
        <v>46685.0</v>
      </c>
      <c r="Q361" s="55"/>
      <c r="R361" s="56">
        <f t="shared" si="81"/>
        <v>0</v>
      </c>
      <c r="S361" s="10"/>
      <c r="T361" s="73">
        <f t="shared" ref="T361:T362" si="121">J361-G361</f>
        <v>1579</v>
      </c>
      <c r="U361" s="74">
        <f t="shared" ref="U361:U362" si="122">T361/G361</f>
        <v>0.0350064293</v>
      </c>
      <c r="Y361" s="76">
        <f t="shared" si="84"/>
        <v>0</v>
      </c>
    </row>
    <row r="362">
      <c r="A362" s="198"/>
      <c r="B362" s="191" t="s">
        <v>386</v>
      </c>
      <c r="C362" s="145">
        <v>41722.5</v>
      </c>
      <c r="D362" s="145">
        <v>42388.0</v>
      </c>
      <c r="E362" s="145">
        <v>43571.0</v>
      </c>
      <c r="F362" s="145">
        <v>42513.0</v>
      </c>
      <c r="G362" s="145">
        <v>45106.0</v>
      </c>
      <c r="H362" s="145">
        <v>24395.57</v>
      </c>
      <c r="I362" s="145"/>
      <c r="J362" s="146">
        <v>46685.0</v>
      </c>
      <c r="K362" s="113">
        <v>46685.0</v>
      </c>
      <c r="L362" s="114">
        <v>46685.0</v>
      </c>
      <c r="M362" s="115">
        <v>46685.0</v>
      </c>
      <c r="N362" s="81"/>
      <c r="O362" s="94"/>
      <c r="P362" s="55">
        <v>46685.0</v>
      </c>
      <c r="Q362" s="55"/>
      <c r="R362" s="56">
        <f t="shared" si="81"/>
        <v>0</v>
      </c>
      <c r="S362" s="10"/>
      <c r="T362" s="73">
        <f t="shared" si="121"/>
        <v>1579</v>
      </c>
      <c r="U362" s="74">
        <f t="shared" si="122"/>
        <v>0.0350064293</v>
      </c>
      <c r="Y362" s="76">
        <f t="shared" si="84"/>
        <v>0</v>
      </c>
    </row>
    <row r="363">
      <c r="A363" s="194" t="s">
        <v>387</v>
      </c>
      <c r="B363" s="200"/>
      <c r="C363" s="196"/>
      <c r="D363" s="196"/>
      <c r="E363" s="196"/>
      <c r="F363" s="196"/>
      <c r="G363" s="196"/>
      <c r="H363" s="196"/>
      <c r="I363" s="196"/>
      <c r="J363" s="146"/>
      <c r="K363" s="102"/>
      <c r="L363" s="103"/>
      <c r="M363" s="104"/>
      <c r="N363" s="206"/>
      <c r="O363" s="94"/>
      <c r="P363" s="192"/>
      <c r="Q363" s="192"/>
      <c r="R363" s="56">
        <f t="shared" si="81"/>
        <v>0</v>
      </c>
      <c r="S363" s="10"/>
      <c r="T363" s="189"/>
      <c r="U363" s="84"/>
      <c r="Y363" s="76">
        <f t="shared" si="84"/>
        <v>0</v>
      </c>
    </row>
    <row r="364">
      <c r="A364" s="198"/>
      <c r="B364" s="191" t="s">
        <v>388</v>
      </c>
      <c r="C364" s="145">
        <v>120726.0</v>
      </c>
      <c r="D364" s="145">
        <v>74781.08</v>
      </c>
      <c r="E364" s="145">
        <v>89364.0</v>
      </c>
      <c r="F364" s="145">
        <v>67779.0</v>
      </c>
      <c r="G364" s="145">
        <v>92939.0</v>
      </c>
      <c r="H364" s="145">
        <v>50044.12</v>
      </c>
      <c r="I364" s="126"/>
      <c r="J364" s="208">
        <v>99007.0</v>
      </c>
      <c r="K364" s="153">
        <v>99007.0</v>
      </c>
      <c r="L364" s="154">
        <v>99007.0</v>
      </c>
      <c r="M364" s="139">
        <v>99007.0</v>
      </c>
      <c r="N364" s="130"/>
      <c r="O364" s="94"/>
      <c r="P364" s="55">
        <v>96192.0</v>
      </c>
      <c r="Q364" s="55"/>
      <c r="R364" s="56">
        <f t="shared" si="81"/>
        <v>2815</v>
      </c>
      <c r="S364" s="10"/>
      <c r="T364" s="73">
        <f t="shared" ref="T364:T367" si="123">J364-G364</f>
        <v>6068</v>
      </c>
      <c r="U364" s="74">
        <f t="shared" ref="U364:U367" si="124">T364/G364</f>
        <v>0.06529013654</v>
      </c>
      <c r="Y364" s="76">
        <f t="shared" si="84"/>
        <v>0</v>
      </c>
    </row>
    <row r="365">
      <c r="A365" s="198"/>
      <c r="B365" s="191" t="s">
        <v>389</v>
      </c>
      <c r="C365" s="145" t="s">
        <v>29</v>
      </c>
      <c r="D365" s="145" t="s">
        <v>29</v>
      </c>
      <c r="E365" s="145">
        <v>89364.0</v>
      </c>
      <c r="F365" s="145">
        <v>87184.0</v>
      </c>
      <c r="G365" s="145">
        <v>92939.0</v>
      </c>
      <c r="H365" s="145">
        <v>50044.12</v>
      </c>
      <c r="I365" s="126"/>
      <c r="J365" s="112">
        <v>96192.0</v>
      </c>
      <c r="K365" s="113">
        <v>96192.0</v>
      </c>
      <c r="L365" s="114">
        <v>96192.0</v>
      </c>
      <c r="M365" s="115">
        <v>96192.0</v>
      </c>
      <c r="N365" s="130"/>
      <c r="O365" s="94"/>
      <c r="P365" s="55">
        <v>96192.0</v>
      </c>
      <c r="Q365" s="55"/>
      <c r="R365" s="56">
        <f t="shared" si="81"/>
        <v>0</v>
      </c>
      <c r="S365" s="10"/>
      <c r="T365" s="73">
        <f t="shared" si="123"/>
        <v>3253</v>
      </c>
      <c r="U365" s="74">
        <f t="shared" si="124"/>
        <v>0.03500145257</v>
      </c>
      <c r="Y365" s="76">
        <f t="shared" si="84"/>
        <v>0</v>
      </c>
    </row>
    <row r="366">
      <c r="A366" s="198"/>
      <c r="B366" s="191" t="s">
        <v>390</v>
      </c>
      <c r="C366" s="145" t="s">
        <v>29</v>
      </c>
      <c r="D366" s="145" t="s">
        <v>29</v>
      </c>
      <c r="E366" s="145">
        <v>47189.02</v>
      </c>
      <c r="F366" s="145">
        <v>78372.0</v>
      </c>
      <c r="G366" s="145">
        <v>92939.0</v>
      </c>
      <c r="H366" s="145">
        <v>34038.34</v>
      </c>
      <c r="I366" s="126"/>
      <c r="J366" s="112">
        <v>67766.0</v>
      </c>
      <c r="K366" s="113">
        <v>67766.0</v>
      </c>
      <c r="L366" s="114">
        <v>67766.0</v>
      </c>
      <c r="M366" s="115">
        <v>67766.0</v>
      </c>
      <c r="N366" s="130"/>
      <c r="O366" s="94"/>
      <c r="P366" s="55">
        <v>67766.0</v>
      </c>
      <c r="Q366" s="55"/>
      <c r="R366" s="56">
        <f t="shared" si="81"/>
        <v>0</v>
      </c>
      <c r="S366" s="10"/>
      <c r="T366" s="73">
        <f t="shared" si="123"/>
        <v>-25173</v>
      </c>
      <c r="U366" s="74">
        <f t="shared" si="124"/>
        <v>-0.270855077</v>
      </c>
      <c r="Y366" s="76">
        <f t="shared" si="84"/>
        <v>0</v>
      </c>
    </row>
    <row r="367">
      <c r="A367" s="198"/>
      <c r="B367" s="191" t="s">
        <v>391</v>
      </c>
      <c r="C367" s="145">
        <v>76637.99</v>
      </c>
      <c r="D367" s="145">
        <v>82866.0</v>
      </c>
      <c r="E367" s="145">
        <v>86742.0</v>
      </c>
      <c r="F367" s="145">
        <v>84626.0</v>
      </c>
      <c r="G367" s="145">
        <v>90212.0</v>
      </c>
      <c r="H367" s="145">
        <v>20876.74</v>
      </c>
      <c r="I367" s="126"/>
      <c r="J367" s="112">
        <v>72000.0</v>
      </c>
      <c r="K367" s="113">
        <v>72000.0</v>
      </c>
      <c r="L367" s="114">
        <v>72000.0</v>
      </c>
      <c r="M367" s="115">
        <v>72000.0</v>
      </c>
      <c r="N367" s="81"/>
      <c r="O367" s="94"/>
      <c r="P367" s="55">
        <v>72000.0</v>
      </c>
      <c r="Q367" s="55"/>
      <c r="R367" s="56">
        <f t="shared" si="81"/>
        <v>0</v>
      </c>
      <c r="S367" s="10"/>
      <c r="T367" s="73">
        <f t="shared" si="123"/>
        <v>-18212</v>
      </c>
      <c r="U367" s="74">
        <f t="shared" si="124"/>
        <v>-0.201880016</v>
      </c>
      <c r="Y367" s="76">
        <f t="shared" si="84"/>
        <v>0</v>
      </c>
    </row>
    <row r="368">
      <c r="A368" s="194" t="s">
        <v>392</v>
      </c>
      <c r="B368" s="200"/>
      <c r="C368" s="196"/>
      <c r="D368" s="196"/>
      <c r="E368" s="196"/>
      <c r="F368" s="196"/>
      <c r="G368" s="196"/>
      <c r="H368" s="196"/>
      <c r="I368" s="196"/>
      <c r="J368" s="197"/>
      <c r="K368" s="61"/>
      <c r="L368" s="61"/>
      <c r="M368" s="61"/>
      <c r="N368" s="206"/>
      <c r="O368" s="94"/>
      <c r="P368" s="192"/>
      <c r="Q368" s="192"/>
      <c r="R368" s="56">
        <f t="shared" si="81"/>
        <v>0</v>
      </c>
      <c r="S368" s="10"/>
      <c r="T368" s="189"/>
      <c r="U368" s="84"/>
      <c r="Y368" s="76">
        <f t="shared" si="84"/>
        <v>0</v>
      </c>
    </row>
    <row r="369">
      <c r="A369" s="198"/>
      <c r="B369" s="191" t="s">
        <v>393</v>
      </c>
      <c r="C369" s="145">
        <v>63954.07</v>
      </c>
      <c r="D369" s="145">
        <v>65658.0</v>
      </c>
      <c r="E369" s="145">
        <v>63035.71</v>
      </c>
      <c r="F369" s="145">
        <v>67779.0</v>
      </c>
      <c r="G369" s="145">
        <v>74510.0</v>
      </c>
      <c r="H369" s="145">
        <v>40120.78</v>
      </c>
      <c r="I369" s="205"/>
      <c r="J369" s="146">
        <v>87870.0</v>
      </c>
      <c r="K369" s="153">
        <v>87870.0</v>
      </c>
      <c r="L369" s="154">
        <v>87870.0</v>
      </c>
      <c r="M369" s="139">
        <v>87870.0</v>
      </c>
      <c r="N369" s="206"/>
      <c r="O369" s="94"/>
      <c r="P369" s="55">
        <v>79454.0</v>
      </c>
      <c r="Q369" s="55"/>
      <c r="R369" s="56">
        <f t="shared" si="81"/>
        <v>8416</v>
      </c>
      <c r="S369" s="10"/>
      <c r="T369" s="73">
        <f t="shared" ref="T369:T373" si="125">J369-G369</f>
        <v>13360</v>
      </c>
      <c r="U369" s="74">
        <f t="shared" ref="U369:U373" si="126">T369/G369</f>
        <v>0.1793047913</v>
      </c>
      <c r="Y369" s="76">
        <f t="shared" si="84"/>
        <v>0</v>
      </c>
    </row>
    <row r="370">
      <c r="A370" s="198"/>
      <c r="B370" s="191" t="s">
        <v>394</v>
      </c>
      <c r="C370" s="145">
        <v>67944.0</v>
      </c>
      <c r="D370" s="145">
        <v>63070.64</v>
      </c>
      <c r="E370" s="145">
        <v>68800.0</v>
      </c>
      <c r="F370" s="145">
        <v>68623.0</v>
      </c>
      <c r="G370" s="145">
        <v>79028.0</v>
      </c>
      <c r="H370" s="145">
        <v>42553.56</v>
      </c>
      <c r="I370" s="205"/>
      <c r="J370" s="146">
        <v>86938.0</v>
      </c>
      <c r="K370" s="153">
        <v>86938.0</v>
      </c>
      <c r="L370" s="154">
        <v>86938.0</v>
      </c>
      <c r="M370" s="139">
        <v>86938.0</v>
      </c>
      <c r="N370" s="130"/>
      <c r="O370" s="94"/>
      <c r="P370" s="55">
        <v>84131.0</v>
      </c>
      <c r="Q370" s="55"/>
      <c r="R370" s="56">
        <f t="shared" si="81"/>
        <v>2807</v>
      </c>
      <c r="S370" s="10"/>
      <c r="T370" s="73">
        <f t="shared" si="125"/>
        <v>7910</v>
      </c>
      <c r="U370" s="74">
        <f t="shared" si="126"/>
        <v>0.1000911069</v>
      </c>
      <c r="Y370" s="76">
        <f t="shared" si="84"/>
        <v>0</v>
      </c>
    </row>
    <row r="371">
      <c r="A371" s="198"/>
      <c r="B371" s="191" t="s">
        <v>395</v>
      </c>
      <c r="C371" s="145">
        <v>60630.66</v>
      </c>
      <c r="D371" s="145">
        <v>48746.72</v>
      </c>
      <c r="E371" s="145">
        <v>68168.0</v>
      </c>
      <c r="F371" s="145">
        <v>64387.0</v>
      </c>
      <c r="G371" s="145">
        <v>73153.0</v>
      </c>
      <c r="H371" s="145">
        <v>43769.32</v>
      </c>
      <c r="I371" s="145"/>
      <c r="J371" s="146">
        <v>86468.0</v>
      </c>
      <c r="K371" s="113">
        <v>86468.0</v>
      </c>
      <c r="L371" s="114">
        <v>86468.0</v>
      </c>
      <c r="M371" s="115">
        <v>86468.0</v>
      </c>
      <c r="N371" s="206"/>
      <c r="O371" s="94"/>
      <c r="P371" s="55">
        <v>86468.0</v>
      </c>
      <c r="Q371" s="55"/>
      <c r="R371" s="56">
        <f t="shared" si="81"/>
        <v>0</v>
      </c>
      <c r="S371" s="10"/>
      <c r="T371" s="73">
        <f t="shared" si="125"/>
        <v>13315</v>
      </c>
      <c r="U371" s="74">
        <f t="shared" si="126"/>
        <v>0.1820157752</v>
      </c>
      <c r="Y371" s="76">
        <f t="shared" si="84"/>
        <v>0</v>
      </c>
    </row>
    <row r="372">
      <c r="A372" s="198"/>
      <c r="B372" s="191" t="s">
        <v>396</v>
      </c>
      <c r="C372" s="145">
        <v>63749.0</v>
      </c>
      <c r="D372" s="145">
        <v>56273.36</v>
      </c>
      <c r="E372" s="145">
        <v>69446.72</v>
      </c>
      <c r="F372" s="145">
        <v>68623.0</v>
      </c>
      <c r="G372" s="145">
        <v>75412.0</v>
      </c>
      <c r="H372" s="145">
        <v>40606.44</v>
      </c>
      <c r="I372" s="205"/>
      <c r="J372" s="146">
        <v>94249.0</v>
      </c>
      <c r="K372" s="153">
        <v>94249.0</v>
      </c>
      <c r="L372" s="154">
        <v>94249.0</v>
      </c>
      <c r="M372" s="139">
        <v>94249.0</v>
      </c>
      <c r="N372" s="130"/>
      <c r="O372" s="94"/>
      <c r="P372" s="55">
        <v>91428.0</v>
      </c>
      <c r="Q372" s="55"/>
      <c r="R372" s="56">
        <f t="shared" si="81"/>
        <v>2821</v>
      </c>
      <c r="S372" s="10"/>
      <c r="T372" s="73">
        <f t="shared" si="125"/>
        <v>18837</v>
      </c>
      <c r="U372" s="74">
        <f t="shared" si="126"/>
        <v>0.2497878322</v>
      </c>
      <c r="Y372" s="76">
        <f t="shared" si="84"/>
        <v>0</v>
      </c>
    </row>
    <row r="373">
      <c r="A373" s="198"/>
      <c r="B373" s="191" t="s">
        <v>397</v>
      </c>
      <c r="C373" s="145">
        <v>3643.79</v>
      </c>
      <c r="D373" s="145">
        <v>2957.0</v>
      </c>
      <c r="E373" s="145">
        <v>2606.0</v>
      </c>
      <c r="F373" s="145">
        <v>2863.0</v>
      </c>
      <c r="G373" s="145">
        <v>3154.0</v>
      </c>
      <c r="H373" s="145">
        <v>1457.5</v>
      </c>
      <c r="I373" s="145"/>
      <c r="J373" s="146">
        <v>3263.0</v>
      </c>
      <c r="K373" s="113">
        <v>3263.0</v>
      </c>
      <c r="L373" s="114">
        <v>3263.0</v>
      </c>
      <c r="M373" s="115">
        <v>3263.0</v>
      </c>
      <c r="N373" s="81"/>
      <c r="O373" s="94"/>
      <c r="P373" s="55">
        <v>3263.0</v>
      </c>
      <c r="Q373" s="55"/>
      <c r="R373" s="56">
        <f t="shared" si="81"/>
        <v>0</v>
      </c>
      <c r="S373" s="10"/>
      <c r="T373" s="73">
        <f t="shared" si="125"/>
        <v>109</v>
      </c>
      <c r="U373" s="74">
        <f t="shared" si="126"/>
        <v>0.03455928979</v>
      </c>
      <c r="Y373" s="76">
        <f t="shared" si="84"/>
        <v>0</v>
      </c>
    </row>
    <row r="374">
      <c r="A374" s="194" t="s">
        <v>398</v>
      </c>
      <c r="B374" s="200"/>
      <c r="C374" s="196"/>
      <c r="D374" s="196"/>
      <c r="E374" s="196"/>
      <c r="F374" s="196"/>
      <c r="G374" s="196"/>
      <c r="H374" s="196"/>
      <c r="I374" s="196"/>
      <c r="J374" s="197"/>
      <c r="K374" s="61"/>
      <c r="L374" s="61"/>
      <c r="M374" s="61"/>
      <c r="N374" s="206"/>
      <c r="O374" s="94"/>
      <c r="P374" s="192"/>
      <c r="Q374" s="192"/>
      <c r="R374" s="56">
        <f t="shared" si="81"/>
        <v>0</v>
      </c>
      <c r="S374" s="10"/>
      <c r="T374" s="189"/>
      <c r="U374" s="84"/>
      <c r="Y374" s="76">
        <f t="shared" si="84"/>
        <v>0</v>
      </c>
    </row>
    <row r="375">
      <c r="A375" s="198"/>
      <c r="B375" s="191" t="s">
        <v>399</v>
      </c>
      <c r="C375" s="145">
        <v>85977.0</v>
      </c>
      <c r="D375" s="145">
        <v>90200.0</v>
      </c>
      <c r="E375" s="145">
        <v>96044.06</v>
      </c>
      <c r="F375" s="145">
        <v>92455.0</v>
      </c>
      <c r="G375" s="145">
        <v>74406.0</v>
      </c>
      <c r="H375" s="145">
        <v>49604.09</v>
      </c>
      <c r="I375" s="145"/>
      <c r="J375" s="199">
        <v>20000.0</v>
      </c>
      <c r="K375" s="153">
        <v>20000.0</v>
      </c>
      <c r="L375" s="154">
        <v>20000.0</v>
      </c>
      <c r="M375" s="139">
        <v>20000.0</v>
      </c>
      <c r="N375" s="130"/>
      <c r="O375" s="94"/>
      <c r="P375" s="55">
        <v>47500.0</v>
      </c>
      <c r="Q375" s="55"/>
      <c r="R375" s="56">
        <f t="shared" si="81"/>
        <v>-27500</v>
      </c>
      <c r="S375" s="10"/>
      <c r="T375" s="73">
        <f t="shared" ref="T375:T381" si="127">J375-G375</f>
        <v>-54406</v>
      </c>
      <c r="U375" s="74">
        <f t="shared" ref="U375:U381" si="128">T375/G375</f>
        <v>-0.7312044728</v>
      </c>
      <c r="Y375" s="76">
        <f t="shared" si="84"/>
        <v>0</v>
      </c>
    </row>
    <row r="376">
      <c r="A376" s="198"/>
      <c r="B376" s="191" t="s">
        <v>400</v>
      </c>
      <c r="C376" s="145">
        <v>51660.0</v>
      </c>
      <c r="D376" s="145">
        <v>61800.0</v>
      </c>
      <c r="E376" s="145">
        <v>63900.0</v>
      </c>
      <c r="F376" s="145">
        <v>63900.0</v>
      </c>
      <c r="G376" s="145">
        <v>66200.0</v>
      </c>
      <c r="H376" s="145">
        <v>35646.1</v>
      </c>
      <c r="I376" s="145"/>
      <c r="J376" s="146">
        <v>68517.0</v>
      </c>
      <c r="K376" s="113">
        <v>68517.0</v>
      </c>
      <c r="L376" s="114">
        <v>68517.0</v>
      </c>
      <c r="M376" s="115">
        <f>68517/2</f>
        <v>34258.5</v>
      </c>
      <c r="N376" s="130"/>
      <c r="O376" s="94"/>
      <c r="P376" s="55">
        <v>68517.0</v>
      </c>
      <c r="Q376" s="55"/>
      <c r="R376" s="56">
        <f t="shared" si="81"/>
        <v>0</v>
      </c>
      <c r="S376" s="10"/>
      <c r="T376" s="73">
        <f t="shared" si="127"/>
        <v>2317</v>
      </c>
      <c r="U376" s="74">
        <f t="shared" si="128"/>
        <v>0.035</v>
      </c>
      <c r="Y376" s="76">
        <f t="shared" si="84"/>
        <v>0</v>
      </c>
    </row>
    <row r="377">
      <c r="A377" s="198"/>
      <c r="B377" s="191" t="s">
        <v>401</v>
      </c>
      <c r="C377" s="145" t="s">
        <v>29</v>
      </c>
      <c r="D377" s="145" t="s">
        <v>29</v>
      </c>
      <c r="E377" s="145" t="s">
        <v>29</v>
      </c>
      <c r="F377" s="145"/>
      <c r="G377" s="145">
        <v>20407.0</v>
      </c>
      <c r="H377" s="145">
        <v>0.0</v>
      </c>
      <c r="I377" s="145"/>
      <c r="J377" s="146">
        <v>20407.0</v>
      </c>
      <c r="K377" s="113">
        <v>20407.0</v>
      </c>
      <c r="L377" s="114">
        <v>20407.0</v>
      </c>
      <c r="M377" s="115">
        <v>20407.0</v>
      </c>
      <c r="N377" s="130"/>
      <c r="O377" s="94"/>
      <c r="P377" s="55">
        <v>20407.0</v>
      </c>
      <c r="Q377" s="55"/>
      <c r="R377" s="56">
        <f t="shared" si="81"/>
        <v>0</v>
      </c>
      <c r="S377" s="10"/>
      <c r="T377" s="73">
        <f t="shared" si="127"/>
        <v>0</v>
      </c>
      <c r="U377" s="74">
        <f t="shared" si="128"/>
        <v>0</v>
      </c>
      <c r="Y377" s="76">
        <f t="shared" si="84"/>
        <v>0</v>
      </c>
    </row>
    <row r="378">
      <c r="A378" s="198"/>
      <c r="B378" s="191" t="s">
        <v>402</v>
      </c>
      <c r="C378" s="145">
        <v>3705.42</v>
      </c>
      <c r="D378" s="145">
        <v>5807.0</v>
      </c>
      <c r="E378" s="205">
        <v>72864.43</v>
      </c>
      <c r="F378" s="205">
        <v>5000.0</v>
      </c>
      <c r="G378" s="145">
        <v>7100.0</v>
      </c>
      <c r="H378" s="145">
        <v>3417.59</v>
      </c>
      <c r="I378" s="145">
        <v>780.0</v>
      </c>
      <c r="J378" s="146">
        <v>7100.0</v>
      </c>
      <c r="K378" s="113">
        <v>7100.0</v>
      </c>
      <c r="L378" s="114">
        <v>7100.0</v>
      </c>
      <c r="M378" s="115">
        <v>7100.0</v>
      </c>
      <c r="N378" s="130"/>
      <c r="O378" s="94"/>
      <c r="P378" s="55">
        <v>7100.0</v>
      </c>
      <c r="Q378" s="55"/>
      <c r="R378" s="56">
        <f t="shared" si="81"/>
        <v>0</v>
      </c>
      <c r="S378" s="10"/>
      <c r="T378" s="73">
        <f t="shared" si="127"/>
        <v>0</v>
      </c>
      <c r="U378" s="74">
        <f t="shared" si="128"/>
        <v>0</v>
      </c>
      <c r="Y378" s="76">
        <f t="shared" si="84"/>
        <v>0</v>
      </c>
    </row>
    <row r="379">
      <c r="A379" s="198"/>
      <c r="B379" s="191" t="s">
        <v>403</v>
      </c>
      <c r="C379" s="145">
        <v>100350.5</v>
      </c>
      <c r="D379" s="145">
        <v>46733.0</v>
      </c>
      <c r="E379" s="145">
        <v>155614.0</v>
      </c>
      <c r="F379" s="145">
        <v>0.0</v>
      </c>
      <c r="G379" s="145">
        <v>159444.0</v>
      </c>
      <c r="H379" s="145">
        <v>100813.0</v>
      </c>
      <c r="I379" s="145"/>
      <c r="J379" s="146">
        <v>159444.0</v>
      </c>
      <c r="K379" s="113">
        <v>159444.0</v>
      </c>
      <c r="L379" s="114">
        <v>159444.0</v>
      </c>
      <c r="M379" s="139">
        <v>87331.0</v>
      </c>
      <c r="N379" s="130"/>
      <c r="O379" s="94"/>
      <c r="P379" s="55">
        <v>159444.0</v>
      </c>
      <c r="Q379" s="55"/>
      <c r="R379" s="56">
        <f t="shared" si="81"/>
        <v>0</v>
      </c>
      <c r="S379" s="10"/>
      <c r="T379" s="73">
        <f t="shared" si="127"/>
        <v>0</v>
      </c>
      <c r="U379" s="74">
        <f t="shared" si="128"/>
        <v>0</v>
      </c>
      <c r="Y379" s="76">
        <f t="shared" si="84"/>
        <v>0</v>
      </c>
    </row>
    <row r="380">
      <c r="A380" s="198"/>
      <c r="B380" s="209" t="s">
        <v>404</v>
      </c>
      <c r="C380" s="145">
        <v>1200.0</v>
      </c>
      <c r="D380" s="145" t="s">
        <v>29</v>
      </c>
      <c r="E380" s="145">
        <v>1832.0</v>
      </c>
      <c r="F380" s="145">
        <v>3925.0</v>
      </c>
      <c r="G380" s="145">
        <v>3812.0</v>
      </c>
      <c r="H380" s="145">
        <v>1103.0</v>
      </c>
      <c r="I380" s="145"/>
      <c r="J380" s="146">
        <v>3812.0</v>
      </c>
      <c r="K380" s="113">
        <v>3812.0</v>
      </c>
      <c r="L380" s="114">
        <v>3812.0</v>
      </c>
      <c r="M380" s="115">
        <v>3812.0</v>
      </c>
      <c r="N380" s="130"/>
      <c r="O380" s="94"/>
      <c r="P380" s="55">
        <v>3812.0</v>
      </c>
      <c r="Q380" s="55"/>
      <c r="R380" s="56">
        <f t="shared" si="81"/>
        <v>0</v>
      </c>
      <c r="S380" s="10"/>
      <c r="T380" s="73">
        <f t="shared" si="127"/>
        <v>0</v>
      </c>
      <c r="U380" s="74">
        <f t="shared" si="128"/>
        <v>0</v>
      </c>
      <c r="Y380" s="76">
        <f t="shared" si="84"/>
        <v>0</v>
      </c>
    </row>
    <row r="381">
      <c r="A381" s="198"/>
      <c r="B381" s="191" t="s">
        <v>405</v>
      </c>
      <c r="C381" s="145" t="s">
        <v>29</v>
      </c>
      <c r="D381" s="145" t="s">
        <v>29</v>
      </c>
      <c r="E381" s="145" t="s">
        <v>29</v>
      </c>
      <c r="F381" s="145"/>
      <c r="G381" s="145">
        <v>14415.0</v>
      </c>
      <c r="H381" s="145">
        <v>12116.0</v>
      </c>
      <c r="I381" s="145"/>
      <c r="J381" s="146">
        <v>14415.0</v>
      </c>
      <c r="K381" s="153">
        <v>14415.0</v>
      </c>
      <c r="L381" s="114">
        <v>0.0</v>
      </c>
      <c r="M381" s="115">
        <v>0.0</v>
      </c>
      <c r="N381" s="81"/>
      <c r="O381" s="94"/>
      <c r="P381" s="55">
        <v>14415.0</v>
      </c>
      <c r="Q381" s="55"/>
      <c r="R381" s="56">
        <f t="shared" si="81"/>
        <v>0</v>
      </c>
      <c r="S381" s="10"/>
      <c r="T381" s="73">
        <f t="shared" si="127"/>
        <v>0</v>
      </c>
      <c r="U381" s="74">
        <f t="shared" si="128"/>
        <v>0</v>
      </c>
      <c r="Y381" s="76">
        <f t="shared" si="84"/>
        <v>0</v>
      </c>
    </row>
    <row r="382">
      <c r="A382" s="194" t="s">
        <v>406</v>
      </c>
      <c r="B382" s="200"/>
      <c r="C382" s="196"/>
      <c r="D382" s="196"/>
      <c r="E382" s="196"/>
      <c r="F382" s="196"/>
      <c r="G382" s="196"/>
      <c r="H382" s="196"/>
      <c r="I382" s="196"/>
      <c r="J382" s="197"/>
      <c r="K382" s="61"/>
      <c r="L382" s="61"/>
      <c r="M382" s="61"/>
      <c r="N382" s="130"/>
      <c r="O382" s="94"/>
      <c r="P382" s="192"/>
      <c r="Q382" s="192"/>
      <c r="R382" s="56">
        <f t="shared" si="81"/>
        <v>0</v>
      </c>
      <c r="S382" s="10"/>
      <c r="T382" s="189"/>
      <c r="U382" s="84"/>
      <c r="Y382" s="76">
        <f t="shared" si="84"/>
        <v>0</v>
      </c>
    </row>
    <row r="383">
      <c r="A383" s="198"/>
      <c r="B383" s="191" t="s">
        <v>407</v>
      </c>
      <c r="C383" s="145">
        <v>15000.8</v>
      </c>
      <c r="D383" s="145">
        <v>15295.0</v>
      </c>
      <c r="E383" s="145">
        <v>14039.0</v>
      </c>
      <c r="F383" s="145">
        <v>0.0</v>
      </c>
      <c r="G383" s="145">
        <v>11334.0</v>
      </c>
      <c r="H383" s="145">
        <v>3584.0</v>
      </c>
      <c r="I383" s="145"/>
      <c r="J383" s="146">
        <v>11731.0</v>
      </c>
      <c r="K383" s="113">
        <v>11731.0</v>
      </c>
      <c r="L383" s="114">
        <v>11731.0</v>
      </c>
      <c r="M383" s="115">
        <v>11731.0</v>
      </c>
      <c r="N383" s="81"/>
      <c r="O383" s="94"/>
      <c r="P383" s="55">
        <v>11731.0</v>
      </c>
      <c r="Q383" s="55"/>
      <c r="R383" s="56">
        <f t="shared" si="81"/>
        <v>0</v>
      </c>
      <c r="S383" s="10"/>
      <c r="T383" s="73">
        <f>J383-G383</f>
        <v>397</v>
      </c>
      <c r="U383" s="74">
        <f>T383/G383</f>
        <v>0.03502735133</v>
      </c>
      <c r="Y383" s="76">
        <f t="shared" si="84"/>
        <v>0</v>
      </c>
    </row>
    <row r="384">
      <c r="A384" s="194" t="s">
        <v>408</v>
      </c>
      <c r="B384" s="200"/>
      <c r="C384" s="196"/>
      <c r="D384" s="196"/>
      <c r="E384" s="196"/>
      <c r="F384" s="196"/>
      <c r="G384" s="196"/>
      <c r="H384" s="196"/>
      <c r="I384" s="196"/>
      <c r="J384" s="197"/>
      <c r="K384" s="61"/>
      <c r="L384" s="61"/>
      <c r="M384" s="61"/>
      <c r="N384" s="130"/>
      <c r="O384" s="94"/>
      <c r="P384" s="192"/>
      <c r="Q384" s="192"/>
      <c r="R384" s="56">
        <f t="shared" si="81"/>
        <v>0</v>
      </c>
      <c r="S384" s="10"/>
      <c r="T384" s="189"/>
      <c r="U384" s="84"/>
      <c r="Y384" s="76">
        <f t="shared" si="84"/>
        <v>0</v>
      </c>
    </row>
    <row r="385">
      <c r="A385" s="198"/>
      <c r="B385" s="191" t="s">
        <v>409</v>
      </c>
      <c r="C385" s="145">
        <v>111637.95</v>
      </c>
      <c r="D385" s="145">
        <v>105761.66</v>
      </c>
      <c r="E385" s="145">
        <v>81769.5</v>
      </c>
      <c r="F385" s="145">
        <v>151566.0</v>
      </c>
      <c r="G385" s="145">
        <v>92480.0</v>
      </c>
      <c r="H385" s="145">
        <v>69596.7</v>
      </c>
      <c r="I385" s="145"/>
      <c r="J385" s="146">
        <v>116598.0</v>
      </c>
      <c r="K385" s="113">
        <v>116598.0</v>
      </c>
      <c r="L385" s="114">
        <v>116598.0</v>
      </c>
      <c r="M385" s="115">
        <v>116598.0</v>
      </c>
      <c r="N385" s="130"/>
      <c r="O385" s="94"/>
      <c r="P385" s="55">
        <v>116598.0</v>
      </c>
      <c r="Q385" s="55"/>
      <c r="R385" s="56">
        <f t="shared" si="81"/>
        <v>0</v>
      </c>
      <c r="S385" s="10"/>
      <c r="T385" s="73">
        <f t="shared" ref="T385:T395" si="129">J385-G385</f>
        <v>24118</v>
      </c>
      <c r="U385" s="74">
        <f t="shared" ref="U385:U395" si="130">T385/G385</f>
        <v>0.2607915225</v>
      </c>
      <c r="Y385" s="76">
        <f t="shared" si="84"/>
        <v>0</v>
      </c>
    </row>
    <row r="386">
      <c r="A386" s="198"/>
      <c r="B386" s="191" t="s">
        <v>410</v>
      </c>
      <c r="C386" s="145">
        <v>4384.08</v>
      </c>
      <c r="D386" s="145">
        <v>3115.0</v>
      </c>
      <c r="E386" s="145">
        <v>3506.78</v>
      </c>
      <c r="F386" s="145">
        <v>6500.0</v>
      </c>
      <c r="G386" s="145">
        <v>6500.0</v>
      </c>
      <c r="H386" s="145">
        <v>1234.66</v>
      </c>
      <c r="I386" s="145"/>
      <c r="J386" s="146">
        <v>6500.0</v>
      </c>
      <c r="K386" s="113">
        <v>6500.0</v>
      </c>
      <c r="L386" s="114">
        <v>6500.0</v>
      </c>
      <c r="M386" s="115">
        <v>6500.0</v>
      </c>
      <c r="N386" s="130"/>
      <c r="O386" s="94"/>
      <c r="P386" s="55">
        <v>6500.0</v>
      </c>
      <c r="Q386" s="55"/>
      <c r="R386" s="56">
        <f t="shared" si="81"/>
        <v>0</v>
      </c>
      <c r="S386" s="10"/>
      <c r="T386" s="73">
        <f t="shared" si="129"/>
        <v>0</v>
      </c>
      <c r="U386" s="74">
        <f t="shared" si="130"/>
        <v>0</v>
      </c>
      <c r="Y386" s="76">
        <f t="shared" si="84"/>
        <v>0</v>
      </c>
    </row>
    <row r="387">
      <c r="A387" s="198"/>
      <c r="B387" s="191" t="s">
        <v>411</v>
      </c>
      <c r="C387" s="145">
        <v>124070.81</v>
      </c>
      <c r="D387" s="145">
        <v>109884.77</v>
      </c>
      <c r="E387" s="145">
        <v>112813.82</v>
      </c>
      <c r="F387" s="145">
        <v>99829.0</v>
      </c>
      <c r="G387" s="145">
        <v>108378.0</v>
      </c>
      <c r="H387" s="145">
        <v>78360.53</v>
      </c>
      <c r="I387" s="145"/>
      <c r="J387" s="146">
        <v>121507.0</v>
      </c>
      <c r="K387" s="113">
        <v>121507.0</v>
      </c>
      <c r="L387" s="114">
        <v>121507.0</v>
      </c>
      <c r="M387" s="115">
        <v>121507.0</v>
      </c>
      <c r="N387" s="130"/>
      <c r="O387" s="94"/>
      <c r="P387" s="55">
        <v>121507.0</v>
      </c>
      <c r="Q387" s="55"/>
      <c r="R387" s="56">
        <f t="shared" si="81"/>
        <v>0</v>
      </c>
      <c r="S387" s="10"/>
      <c r="T387" s="73">
        <f t="shared" si="129"/>
        <v>13129</v>
      </c>
      <c r="U387" s="74">
        <f t="shared" si="130"/>
        <v>0.1211408219</v>
      </c>
      <c r="Y387" s="76">
        <f t="shared" si="84"/>
        <v>0</v>
      </c>
    </row>
    <row r="388">
      <c r="A388" s="198"/>
      <c r="B388" s="191" t="s">
        <v>412</v>
      </c>
      <c r="C388" s="145">
        <v>5303.51</v>
      </c>
      <c r="D388" s="145">
        <v>7495.53</v>
      </c>
      <c r="E388" s="145">
        <v>2832.97</v>
      </c>
      <c r="F388" s="145">
        <v>6500.0</v>
      </c>
      <c r="G388" s="145">
        <v>6500.0</v>
      </c>
      <c r="H388" s="145">
        <v>2569.32</v>
      </c>
      <c r="I388" s="145"/>
      <c r="J388" s="146">
        <v>6500.0</v>
      </c>
      <c r="K388" s="113">
        <v>6500.0</v>
      </c>
      <c r="L388" s="114">
        <v>6500.0</v>
      </c>
      <c r="M388" s="115">
        <v>6500.0</v>
      </c>
      <c r="N388" s="130"/>
      <c r="O388" s="94"/>
      <c r="P388" s="55">
        <v>6500.0</v>
      </c>
      <c r="Q388" s="55"/>
      <c r="R388" s="56">
        <f t="shared" si="81"/>
        <v>0</v>
      </c>
      <c r="S388" s="10"/>
      <c r="T388" s="73">
        <f t="shared" si="129"/>
        <v>0</v>
      </c>
      <c r="U388" s="74">
        <f t="shared" si="130"/>
        <v>0</v>
      </c>
      <c r="Y388" s="76">
        <f t="shared" si="84"/>
        <v>0</v>
      </c>
    </row>
    <row r="389">
      <c r="A389" s="198"/>
      <c r="B389" s="191" t="s">
        <v>413</v>
      </c>
      <c r="C389" s="145">
        <v>141701.61</v>
      </c>
      <c r="D389" s="145">
        <v>111460.52</v>
      </c>
      <c r="E389" s="145">
        <v>100889.51</v>
      </c>
      <c r="F389" s="145">
        <v>116902.0</v>
      </c>
      <c r="G389" s="145">
        <v>132659.0</v>
      </c>
      <c r="H389" s="145">
        <v>85861.56</v>
      </c>
      <c r="I389" s="145"/>
      <c r="J389" s="146">
        <v>142317.0</v>
      </c>
      <c r="K389" s="113">
        <v>142317.0</v>
      </c>
      <c r="L389" s="114">
        <v>142317.0</v>
      </c>
      <c r="M389" s="115">
        <v>132656.0</v>
      </c>
      <c r="N389" s="130"/>
      <c r="O389" s="94"/>
      <c r="P389" s="55">
        <v>142317.0</v>
      </c>
      <c r="Q389" s="55"/>
      <c r="R389" s="56">
        <f t="shared" si="81"/>
        <v>0</v>
      </c>
      <c r="S389" s="10"/>
      <c r="T389" s="73">
        <f t="shared" si="129"/>
        <v>9658</v>
      </c>
      <c r="U389" s="74">
        <f t="shared" si="130"/>
        <v>0.0728032022</v>
      </c>
      <c r="Y389" s="76">
        <f t="shared" si="84"/>
        <v>0</v>
      </c>
    </row>
    <row r="390">
      <c r="A390" s="198"/>
      <c r="B390" s="191" t="s">
        <v>414</v>
      </c>
      <c r="C390" s="145">
        <v>3673.33</v>
      </c>
      <c r="D390" s="145">
        <v>8872.19</v>
      </c>
      <c r="E390" s="145">
        <v>3300.08</v>
      </c>
      <c r="F390" s="145">
        <v>6500.0</v>
      </c>
      <c r="G390" s="145">
        <v>6500.0</v>
      </c>
      <c r="H390" s="145">
        <v>2579.22</v>
      </c>
      <c r="I390" s="145"/>
      <c r="J390" s="146">
        <v>6500.0</v>
      </c>
      <c r="K390" s="113">
        <v>6500.0</v>
      </c>
      <c r="L390" s="114">
        <v>6500.0</v>
      </c>
      <c r="M390" s="115">
        <v>6500.0</v>
      </c>
      <c r="N390" s="130"/>
      <c r="O390" s="94"/>
      <c r="P390" s="55">
        <v>6500.0</v>
      </c>
      <c r="Q390" s="55"/>
      <c r="R390" s="56">
        <f t="shared" si="81"/>
        <v>0</v>
      </c>
      <c r="S390" s="10"/>
      <c r="T390" s="73">
        <f t="shared" si="129"/>
        <v>0</v>
      </c>
      <c r="U390" s="74">
        <f t="shared" si="130"/>
        <v>0</v>
      </c>
      <c r="Y390" s="76">
        <f t="shared" si="84"/>
        <v>0</v>
      </c>
    </row>
    <row r="391">
      <c r="A391" s="198"/>
      <c r="B391" s="191" t="s">
        <v>415</v>
      </c>
      <c r="C391" s="145">
        <v>141754.41</v>
      </c>
      <c r="D391" s="145">
        <v>113995.68</v>
      </c>
      <c r="E391" s="145">
        <v>97805.15</v>
      </c>
      <c r="F391" s="145">
        <v>136888.0</v>
      </c>
      <c r="G391" s="145">
        <v>137940.0</v>
      </c>
      <c r="H391" s="145">
        <v>87113.91</v>
      </c>
      <c r="I391" s="145"/>
      <c r="J391" s="146">
        <v>142317.0</v>
      </c>
      <c r="K391" s="113">
        <v>142317.0</v>
      </c>
      <c r="L391" s="114">
        <v>142317.0</v>
      </c>
      <c r="M391" s="115">
        <v>142317.0</v>
      </c>
      <c r="N391" s="130"/>
      <c r="O391" s="94"/>
      <c r="P391" s="55">
        <v>142317.0</v>
      </c>
      <c r="Q391" s="55"/>
      <c r="R391" s="56">
        <f t="shared" si="81"/>
        <v>0</v>
      </c>
      <c r="S391" s="10"/>
      <c r="T391" s="73">
        <f t="shared" si="129"/>
        <v>4377</v>
      </c>
      <c r="U391" s="74">
        <f t="shared" si="130"/>
        <v>0.03173118747</v>
      </c>
      <c r="Y391" s="76">
        <f t="shared" si="84"/>
        <v>0</v>
      </c>
    </row>
    <row r="392">
      <c r="A392" s="198"/>
      <c r="B392" s="191" t="s">
        <v>416</v>
      </c>
      <c r="C392" s="145">
        <v>3673.73</v>
      </c>
      <c r="D392" s="145">
        <v>8872.44</v>
      </c>
      <c r="E392" s="145">
        <v>6009.77</v>
      </c>
      <c r="F392" s="145">
        <v>6500.0</v>
      </c>
      <c r="G392" s="145">
        <v>6500.0</v>
      </c>
      <c r="H392" s="145">
        <v>2579.36</v>
      </c>
      <c r="I392" s="145"/>
      <c r="J392" s="146">
        <v>6500.0</v>
      </c>
      <c r="K392" s="113">
        <v>6500.0</v>
      </c>
      <c r="L392" s="114">
        <v>6500.0</v>
      </c>
      <c r="M392" s="115">
        <v>6500.0</v>
      </c>
      <c r="N392" s="130"/>
      <c r="O392" s="94"/>
      <c r="P392" s="55">
        <v>6500.0</v>
      </c>
      <c r="Q392" s="55"/>
      <c r="R392" s="56">
        <f t="shared" si="81"/>
        <v>0</v>
      </c>
      <c r="S392" s="10"/>
      <c r="T392" s="73">
        <f t="shared" si="129"/>
        <v>0</v>
      </c>
      <c r="U392" s="74">
        <f t="shared" si="130"/>
        <v>0</v>
      </c>
      <c r="Y392" s="76">
        <f t="shared" si="84"/>
        <v>0</v>
      </c>
    </row>
    <row r="393">
      <c r="A393" s="198"/>
      <c r="B393" s="191" t="s">
        <v>417</v>
      </c>
      <c r="C393" s="145">
        <v>296667.53</v>
      </c>
      <c r="D393" s="145">
        <v>237421.03</v>
      </c>
      <c r="E393" s="145">
        <v>235166.33</v>
      </c>
      <c r="F393" s="145">
        <v>338466.0</v>
      </c>
      <c r="G393" s="145">
        <v>261826.0</v>
      </c>
      <c r="H393" s="145">
        <v>175020.2</v>
      </c>
      <c r="I393" s="145"/>
      <c r="J393" s="146">
        <v>268337.0</v>
      </c>
      <c r="K393" s="113">
        <v>268337.0</v>
      </c>
      <c r="L393" s="114">
        <v>268337.0</v>
      </c>
      <c r="M393" s="115">
        <v>268337.0</v>
      </c>
      <c r="N393" s="130"/>
      <c r="O393" s="94"/>
      <c r="P393" s="55">
        <v>268337.0</v>
      </c>
      <c r="Q393" s="55"/>
      <c r="R393" s="56">
        <f t="shared" si="81"/>
        <v>0</v>
      </c>
      <c r="S393" s="10"/>
      <c r="T393" s="73">
        <f t="shared" si="129"/>
        <v>6511</v>
      </c>
      <c r="U393" s="74">
        <f t="shared" si="130"/>
        <v>0.0248676602</v>
      </c>
      <c r="X393" s="75"/>
      <c r="Y393" s="76">
        <f t="shared" si="84"/>
        <v>0</v>
      </c>
    </row>
    <row r="394">
      <c r="A394" s="198"/>
      <c r="B394" s="191" t="s">
        <v>418</v>
      </c>
      <c r="C394" s="145">
        <v>14277.9</v>
      </c>
      <c r="D394" s="145">
        <v>12947.21</v>
      </c>
      <c r="E394" s="145">
        <v>11310.26</v>
      </c>
      <c r="F394" s="145">
        <v>13000.0</v>
      </c>
      <c r="G394" s="145">
        <v>13000.0</v>
      </c>
      <c r="H394" s="145">
        <v>11201.19</v>
      </c>
      <c r="I394" s="145"/>
      <c r="J394" s="146">
        <v>13000.0</v>
      </c>
      <c r="K394" s="113">
        <v>13000.0</v>
      </c>
      <c r="L394" s="114">
        <v>13000.0</v>
      </c>
      <c r="M394" s="115">
        <v>13000.0</v>
      </c>
      <c r="N394" s="130"/>
      <c r="O394" s="94"/>
      <c r="P394" s="55">
        <v>13000.0</v>
      </c>
      <c r="Q394" s="55"/>
      <c r="R394" s="56">
        <f t="shared" si="81"/>
        <v>0</v>
      </c>
      <c r="S394" s="10"/>
      <c r="T394" s="73">
        <f t="shared" si="129"/>
        <v>0</v>
      </c>
      <c r="U394" s="74">
        <f t="shared" si="130"/>
        <v>0</v>
      </c>
      <c r="Y394" s="76">
        <f t="shared" si="84"/>
        <v>0</v>
      </c>
    </row>
    <row r="395">
      <c r="A395" s="198"/>
      <c r="B395" s="191" t="s">
        <v>419</v>
      </c>
      <c r="C395" s="145">
        <v>6277.5</v>
      </c>
      <c r="D395" s="145">
        <v>5872.5</v>
      </c>
      <c r="E395" s="145">
        <v>4810.0</v>
      </c>
      <c r="F395" s="145">
        <v>6278.0</v>
      </c>
      <c r="G395" s="145">
        <v>6278.0</v>
      </c>
      <c r="H395" s="145">
        <v>6320.0</v>
      </c>
      <c r="I395" s="145"/>
      <c r="J395" s="146">
        <v>6278.0</v>
      </c>
      <c r="K395" s="113">
        <v>6278.0</v>
      </c>
      <c r="L395" s="114">
        <v>6278.0</v>
      </c>
      <c r="M395" s="115">
        <v>6278.0</v>
      </c>
      <c r="N395" s="210"/>
      <c r="O395" s="94"/>
      <c r="P395" s="55">
        <v>6278.0</v>
      </c>
      <c r="Q395" s="55"/>
      <c r="R395" s="56">
        <f t="shared" si="81"/>
        <v>0</v>
      </c>
      <c r="S395" s="10"/>
      <c r="T395" s="73">
        <f t="shared" si="129"/>
        <v>0</v>
      </c>
      <c r="U395" s="74">
        <f t="shared" si="130"/>
        <v>0</v>
      </c>
      <c r="Y395" s="76">
        <f t="shared" si="84"/>
        <v>0</v>
      </c>
    </row>
    <row r="396">
      <c r="A396" s="194" t="s">
        <v>420</v>
      </c>
      <c r="B396" s="200"/>
      <c r="C396" s="196">
        <f t="shared" ref="C396:E396" si="131">C397</f>
        <v>0</v>
      </c>
      <c r="D396" s="196">
        <f t="shared" si="131"/>
        <v>0</v>
      </c>
      <c r="E396" s="196">
        <f t="shared" si="131"/>
        <v>0</v>
      </c>
      <c r="F396" s="196"/>
      <c r="G396" s="196">
        <f>G397</f>
        <v>0</v>
      </c>
      <c r="H396" s="196"/>
      <c r="I396" s="196"/>
      <c r="J396" s="211">
        <f t="shared" ref="J396:M396" si="132">J397</f>
        <v>0</v>
      </c>
      <c r="K396" s="212">
        <f t="shared" si="132"/>
        <v>0</v>
      </c>
      <c r="L396" s="212">
        <f t="shared" si="132"/>
        <v>0</v>
      </c>
      <c r="M396" s="212">
        <f t="shared" si="132"/>
        <v>0</v>
      </c>
      <c r="N396" s="130"/>
      <c r="O396" s="94"/>
      <c r="R396" s="56"/>
      <c r="S396" s="10"/>
      <c r="U396" s="11"/>
      <c r="Y396" s="76">
        <f t="shared" si="84"/>
        <v>0</v>
      </c>
    </row>
    <row r="397">
      <c r="A397" s="191"/>
      <c r="B397" s="191" t="s">
        <v>421</v>
      </c>
      <c r="C397" s="145">
        <v>0.0</v>
      </c>
      <c r="D397" s="145">
        <v>0.0</v>
      </c>
      <c r="E397" s="145">
        <v>0.0</v>
      </c>
      <c r="F397" s="145">
        <v>0.0</v>
      </c>
      <c r="G397" s="145">
        <v>0.0</v>
      </c>
      <c r="H397" s="145">
        <v>0.0</v>
      </c>
      <c r="I397" s="145"/>
      <c r="J397" s="146">
        <v>0.0</v>
      </c>
      <c r="K397" s="113">
        <v>0.0</v>
      </c>
      <c r="L397" s="114">
        <v>0.0</v>
      </c>
      <c r="M397" s="115">
        <v>0.0</v>
      </c>
      <c r="N397" s="213"/>
      <c r="O397" s="94"/>
      <c r="R397" s="56"/>
      <c r="S397" s="214"/>
      <c r="U397" s="11"/>
      <c r="Y397" s="76">
        <f t="shared" si="84"/>
        <v>0</v>
      </c>
    </row>
    <row r="398">
      <c r="A398" s="191"/>
      <c r="B398" s="191"/>
      <c r="C398" s="215"/>
      <c r="D398" s="215"/>
      <c r="E398" s="215"/>
      <c r="F398" s="215"/>
      <c r="G398" s="215"/>
      <c r="H398" s="215"/>
      <c r="I398" s="215"/>
      <c r="J398" s="216"/>
      <c r="K398" s="165"/>
      <c r="L398" s="152"/>
      <c r="M398" s="165"/>
      <c r="N398" s="217"/>
      <c r="O398" s="94"/>
      <c r="P398" s="203"/>
      <c r="Q398" s="203"/>
      <c r="R398" s="56"/>
      <c r="S398" s="10"/>
      <c r="U398" s="11"/>
    </row>
    <row r="399">
      <c r="A399" s="218" t="s">
        <v>422</v>
      </c>
      <c r="B399" s="219"/>
      <c r="C399" s="220">
        <v>1.5882348E7</v>
      </c>
      <c r="D399" s="220">
        <v>1.5639645E7</v>
      </c>
      <c r="E399" s="220">
        <v>1.6835183E7</v>
      </c>
      <c r="F399" s="221">
        <f>sum(F236:F397)</f>
        <v>16809123</v>
      </c>
      <c r="G399" s="222">
        <v>1.7117494E7</v>
      </c>
      <c r="H399" s="222">
        <f t="shared" ref="H399:M399" si="133">sum(H236:H397)</f>
        <v>9645770.31</v>
      </c>
      <c r="I399" s="222">
        <f t="shared" si="133"/>
        <v>780</v>
      </c>
      <c r="J399" s="223">
        <f t="shared" si="133"/>
        <v>18944951</v>
      </c>
      <c r="K399" s="223">
        <f t="shared" si="133"/>
        <v>18719308</v>
      </c>
      <c r="L399" s="223">
        <f t="shared" si="133"/>
        <v>18155871</v>
      </c>
      <c r="M399" s="223">
        <f t="shared" si="133"/>
        <v>17631924.5</v>
      </c>
      <c r="N399" s="224"/>
      <c r="O399" s="94"/>
      <c r="P399" s="225"/>
      <c r="Q399" s="225"/>
      <c r="R399" s="56"/>
      <c r="S399" s="56" t="s">
        <v>423</v>
      </c>
      <c r="U399" s="11"/>
    </row>
    <row r="400">
      <c r="A400" s="226"/>
      <c r="B400" s="227"/>
      <c r="C400" s="228"/>
      <c r="D400" s="228"/>
      <c r="E400" s="228"/>
      <c r="F400" s="228"/>
      <c r="G400" s="228"/>
      <c r="H400" s="228"/>
      <c r="I400" s="228"/>
      <c r="J400" s="229"/>
      <c r="K400" s="230"/>
      <c r="L400" s="231"/>
      <c r="M400" s="232"/>
      <c r="N400" s="130"/>
      <c r="O400" s="94"/>
      <c r="P400" s="203"/>
      <c r="Q400" s="203"/>
      <c r="R400" s="56"/>
      <c r="S400" s="10"/>
      <c r="U400" s="11"/>
    </row>
    <row r="401">
      <c r="A401" s="226"/>
      <c r="B401" s="233" t="s">
        <v>424</v>
      </c>
      <c r="C401" s="145">
        <v>0.0</v>
      </c>
      <c r="D401" s="145">
        <v>0.0</v>
      </c>
      <c r="E401" s="145">
        <v>0.0</v>
      </c>
      <c r="F401" s="145">
        <v>347338.0</v>
      </c>
      <c r="G401" s="145">
        <v>90770.0</v>
      </c>
      <c r="H401" s="145">
        <v>0.0</v>
      </c>
      <c r="I401" s="145"/>
      <c r="J401" s="146">
        <f>G401*1.08-23540</f>
        <v>74491.6</v>
      </c>
      <c r="K401" s="234">
        <v>74492.0</v>
      </c>
      <c r="L401" s="154">
        <v>74492.0</v>
      </c>
      <c r="M401" s="139">
        <v>74492.0</v>
      </c>
      <c r="N401" s="235"/>
      <c r="O401" s="94"/>
      <c r="P401" s="55"/>
      <c r="Q401" s="55"/>
      <c r="R401" s="56"/>
      <c r="S401" s="56"/>
      <c r="U401" s="11"/>
    </row>
    <row r="402">
      <c r="A402" s="22"/>
      <c r="B402" s="236" t="s">
        <v>425</v>
      </c>
      <c r="C402" s="237">
        <f t="shared" ref="C402:M402" si="134">SUM(C8:C227)</f>
        <v>6554462.11</v>
      </c>
      <c r="D402" s="237">
        <f t="shared" si="134"/>
        <v>7115443.8</v>
      </c>
      <c r="E402" s="237">
        <f t="shared" si="134"/>
        <v>7725328.31</v>
      </c>
      <c r="F402" s="237">
        <f t="shared" si="134"/>
        <v>8165299</v>
      </c>
      <c r="G402" s="237">
        <f t="shared" si="134"/>
        <v>9169981.93</v>
      </c>
      <c r="H402" s="237">
        <f t="shared" si="134"/>
        <v>5282486.03</v>
      </c>
      <c r="I402" s="237">
        <f t="shared" si="134"/>
        <v>1735177.44</v>
      </c>
      <c r="J402" s="238">
        <f t="shared" si="134"/>
        <v>9501373</v>
      </c>
      <c r="K402" s="239">
        <f t="shared" si="134"/>
        <v>9378489</v>
      </c>
      <c r="L402" s="240">
        <f t="shared" si="134"/>
        <v>9102926</v>
      </c>
      <c r="M402" s="241">
        <f t="shared" si="134"/>
        <v>8865873</v>
      </c>
      <c r="N402" s="242"/>
      <c r="O402" s="243" t="str">
        <f>O226+O224+O221+O215+O212+O209+O204+O200+O198+O192+O189+O182+O179+O177+O169+O166+O161+O159+O153+O145+O142+O136+O128+O123+O119+O115+O98+O86+O74+O65+O60+O57+O53+O48+O45+O43+O41+O36+O27+O25+O22+O20+O16+O12+O7</f>
        <v>#VALUE!</v>
      </c>
      <c r="P402" s="244"/>
      <c r="Q402" s="244"/>
      <c r="R402" s="56"/>
      <c r="S402" s="56"/>
      <c r="U402" s="245"/>
    </row>
    <row r="403">
      <c r="A403" s="22"/>
      <c r="B403" s="236" t="s">
        <v>426</v>
      </c>
      <c r="C403" s="237">
        <f t="shared" ref="C403:M403" si="135">SUM(C235:C401)-C399</f>
        <v>15882347.62</v>
      </c>
      <c r="D403" s="237">
        <f t="shared" si="135"/>
        <v>15639645.15</v>
      </c>
      <c r="E403" s="237">
        <f t="shared" si="135"/>
        <v>16835182.99</v>
      </c>
      <c r="F403" s="237">
        <f t="shared" si="135"/>
        <v>17156461</v>
      </c>
      <c r="G403" s="237">
        <f t="shared" si="135"/>
        <v>17117494</v>
      </c>
      <c r="H403" s="237">
        <f t="shared" si="135"/>
        <v>9645770.31</v>
      </c>
      <c r="I403" s="237">
        <f t="shared" si="135"/>
        <v>780</v>
      </c>
      <c r="J403" s="238">
        <f t="shared" si="135"/>
        <v>19019442.6</v>
      </c>
      <c r="K403" s="239">
        <f t="shared" si="135"/>
        <v>18793800</v>
      </c>
      <c r="L403" s="240">
        <f t="shared" si="135"/>
        <v>18230363</v>
      </c>
      <c r="M403" s="241">
        <f t="shared" si="135"/>
        <v>17706416.5</v>
      </c>
      <c r="N403" s="246"/>
      <c r="O403" s="247">
        <v>1.9397609303754687E7</v>
      </c>
      <c r="P403" s="244"/>
      <c r="Q403" s="244"/>
      <c r="R403" s="56"/>
      <c r="S403" s="56"/>
      <c r="U403" s="11"/>
    </row>
    <row r="404">
      <c r="A404" s="22"/>
      <c r="B404" s="236" t="s">
        <v>427</v>
      </c>
      <c r="C404" s="248">
        <f t="shared" ref="C404:F404" si="136">SUM(C402:C403)</f>
        <v>22436809.73</v>
      </c>
      <c r="D404" s="248">
        <f t="shared" si="136"/>
        <v>22755088.95</v>
      </c>
      <c r="E404" s="248">
        <f t="shared" si="136"/>
        <v>24560511.3</v>
      </c>
      <c r="F404" s="248">
        <f t="shared" si="136"/>
        <v>25321760</v>
      </c>
      <c r="G404" s="249">
        <f>SUM(G402:G403)-2</f>
        <v>26287473.93</v>
      </c>
      <c r="H404" s="249">
        <f t="shared" ref="H404:J404" si="137">SUM(H402:H403)</f>
        <v>14928256.34</v>
      </c>
      <c r="I404" s="249">
        <f t="shared" si="137"/>
        <v>1735957.44</v>
      </c>
      <c r="J404" s="238">
        <f t="shared" si="137"/>
        <v>28520815.6</v>
      </c>
      <c r="K404" s="239">
        <f t="shared" ref="K404:L404" si="138">SUM(K402:K403)-1</f>
        <v>28172288</v>
      </c>
      <c r="L404" s="240">
        <f t="shared" si="138"/>
        <v>27333288</v>
      </c>
      <c r="M404" s="241">
        <f>SUM(M402:M403)-2</f>
        <v>26572287.5</v>
      </c>
      <c r="N404" s="250"/>
      <c r="O404" s="251" t="str">
        <f>SUM(O402:O403)</f>
        <v>#VALUE!</v>
      </c>
      <c r="P404" s="244"/>
      <c r="Q404" s="244"/>
      <c r="R404" s="56"/>
      <c r="S404" s="10"/>
      <c r="U404" s="11"/>
    </row>
    <row r="405">
      <c r="C405" s="252"/>
      <c r="D405" s="252"/>
      <c r="E405" s="252"/>
      <c r="F405" s="252"/>
      <c r="G405" s="252"/>
      <c r="H405" s="252"/>
      <c r="I405" s="253"/>
      <c r="J405" s="254"/>
      <c r="K405" s="255"/>
      <c r="L405" s="256"/>
      <c r="M405" s="257"/>
      <c r="N405" s="8"/>
      <c r="O405" s="9"/>
      <c r="R405" s="56"/>
      <c r="S405" s="10"/>
      <c r="U405" s="11"/>
    </row>
    <row r="406">
      <c r="C406" s="258"/>
      <c r="D406" s="258"/>
      <c r="E406" s="258" t="s">
        <v>428</v>
      </c>
      <c r="F406" s="258"/>
      <c r="G406" s="259">
        <v>-500000.0</v>
      </c>
      <c r="H406" s="259"/>
      <c r="I406" s="260"/>
      <c r="J406" s="261"/>
      <c r="K406" s="255"/>
      <c r="L406" s="7"/>
      <c r="M406" s="262"/>
      <c r="N406" s="8"/>
      <c r="O406" s="9"/>
      <c r="R406" s="56"/>
      <c r="S406" s="10"/>
      <c r="U406" s="11"/>
    </row>
    <row r="407">
      <c r="C407" s="263"/>
      <c r="D407" s="263"/>
      <c r="E407" s="263"/>
      <c r="F407" s="263"/>
      <c r="G407" s="264">
        <f>G404+G406</f>
        <v>25787473.93</v>
      </c>
      <c r="H407" s="264"/>
      <c r="I407" s="260"/>
      <c r="J407" s="265">
        <v>2.6572288E7</v>
      </c>
      <c r="K407" s="266">
        <v>2.6572288E7</v>
      </c>
      <c r="L407" s="267">
        <v>2.6572288E7</v>
      </c>
      <c r="M407" s="268">
        <v>2.6572288E7</v>
      </c>
      <c r="N407" s="250"/>
      <c r="O407" s="9"/>
      <c r="R407" s="56"/>
      <c r="S407" s="10"/>
      <c r="U407" s="11"/>
    </row>
    <row r="408">
      <c r="C408" s="252"/>
      <c r="D408" s="252"/>
      <c r="E408" s="252"/>
      <c r="F408" s="252"/>
      <c r="G408" s="252"/>
      <c r="H408" s="252"/>
      <c r="I408" s="253"/>
      <c r="J408" s="254">
        <f t="shared" ref="J408:M408" si="139">J404-J407</f>
        <v>1948527.6</v>
      </c>
      <c r="K408" s="269">
        <f t="shared" si="139"/>
        <v>1600000</v>
      </c>
      <c r="L408" s="256">
        <f t="shared" si="139"/>
        <v>761000</v>
      </c>
      <c r="M408" s="257">
        <f t="shared" si="139"/>
        <v>-0.5</v>
      </c>
      <c r="N408" s="270"/>
      <c r="O408" s="9"/>
      <c r="R408" s="56"/>
      <c r="S408" s="10"/>
      <c r="U408" s="11"/>
    </row>
    <row r="409">
      <c r="C409" s="252"/>
      <c r="D409" s="252"/>
      <c r="E409" s="252"/>
      <c r="F409" s="252"/>
      <c r="G409" s="252"/>
      <c r="H409" s="252"/>
      <c r="I409" s="253"/>
      <c r="J409" s="254"/>
      <c r="K409" s="271"/>
      <c r="L409" s="256"/>
      <c r="M409" s="257"/>
      <c r="N409" s="250"/>
      <c r="O409" s="9"/>
      <c r="R409" s="56"/>
      <c r="S409" s="10"/>
      <c r="U409" s="11"/>
    </row>
    <row r="410">
      <c r="C410" s="252"/>
      <c r="D410" s="252"/>
      <c r="E410" s="252"/>
      <c r="F410" s="252"/>
      <c r="G410" s="252"/>
      <c r="H410" s="252"/>
      <c r="I410" s="253"/>
      <c r="J410" s="254"/>
      <c r="K410" s="271"/>
      <c r="L410" s="256"/>
      <c r="M410" s="257"/>
      <c r="N410" s="250"/>
      <c r="O410" s="9"/>
      <c r="R410" s="56"/>
      <c r="S410" s="10"/>
      <c r="U410" s="11"/>
    </row>
    <row r="411">
      <c r="C411" s="252"/>
      <c r="D411" s="252"/>
      <c r="E411" s="252"/>
      <c r="F411" s="252"/>
      <c r="G411" s="272"/>
      <c r="H411" s="252"/>
      <c r="I411" s="253"/>
      <c r="J411" s="273"/>
      <c r="K411" s="266"/>
      <c r="L411" s="274"/>
      <c r="M411" s="275"/>
      <c r="N411" s="250"/>
      <c r="O411" s="9"/>
      <c r="R411" s="10"/>
      <c r="S411" s="10"/>
      <c r="U411" s="11"/>
    </row>
    <row r="412">
      <c r="C412" s="252"/>
      <c r="D412" s="252"/>
      <c r="E412" s="252"/>
      <c r="F412" s="252"/>
      <c r="G412" s="252"/>
      <c r="H412" s="252"/>
      <c r="I412" s="252"/>
      <c r="J412" s="276"/>
      <c r="K412" s="276"/>
      <c r="L412" s="276"/>
      <c r="M412" s="276"/>
      <c r="N412" s="250"/>
      <c r="O412" s="252"/>
      <c r="R412" s="10"/>
      <c r="S412" s="10"/>
      <c r="U412" s="11"/>
    </row>
    <row r="413">
      <c r="C413" s="252"/>
      <c r="D413" s="252"/>
      <c r="E413" s="252"/>
      <c r="F413" s="252"/>
      <c r="G413" s="252"/>
      <c r="H413" s="252"/>
      <c r="I413" s="253"/>
      <c r="J413" s="254"/>
      <c r="K413" s="271"/>
      <c r="L413" s="256"/>
      <c r="M413" s="275"/>
      <c r="N413" s="250"/>
      <c r="O413" s="9"/>
      <c r="R413" s="10"/>
      <c r="S413" s="10"/>
      <c r="U413" s="11"/>
    </row>
    <row r="414">
      <c r="C414" s="252"/>
      <c r="D414" s="252"/>
      <c r="E414" s="252"/>
      <c r="F414" s="252"/>
      <c r="G414" s="252"/>
      <c r="H414" s="252"/>
      <c r="I414" s="253"/>
      <c r="J414" s="254"/>
      <c r="K414" s="269"/>
      <c r="L414" s="256"/>
      <c r="M414" s="277"/>
      <c r="N414" s="270"/>
      <c r="O414" s="9"/>
      <c r="R414" s="10"/>
      <c r="S414" s="10"/>
      <c r="U414" s="11"/>
    </row>
    <row r="415">
      <c r="C415" s="252"/>
      <c r="D415" s="252"/>
      <c r="E415" s="252"/>
      <c r="F415" s="252"/>
      <c r="G415" s="252"/>
      <c r="H415" s="252"/>
      <c r="I415" s="253"/>
      <c r="J415" s="254"/>
      <c r="K415" s="271"/>
      <c r="L415" s="274"/>
      <c r="M415" s="278"/>
      <c r="N415" s="250"/>
      <c r="O415" s="9"/>
      <c r="R415" s="10"/>
      <c r="S415" s="10"/>
      <c r="U415" s="11"/>
    </row>
    <row r="416">
      <c r="C416" s="252"/>
      <c r="D416" s="252"/>
      <c r="E416" s="252"/>
      <c r="F416" s="252"/>
      <c r="G416" s="252"/>
      <c r="H416" s="252"/>
      <c r="I416" s="253"/>
      <c r="J416" s="254"/>
      <c r="K416" s="269"/>
      <c r="L416" s="256"/>
      <c r="M416" s="277"/>
      <c r="N416" s="270"/>
      <c r="O416" s="9"/>
      <c r="R416" s="10"/>
      <c r="S416" s="10"/>
      <c r="U416" s="11"/>
    </row>
    <row r="417">
      <c r="C417" s="252"/>
      <c r="D417" s="252"/>
      <c r="E417" s="252"/>
      <c r="F417" s="252"/>
      <c r="G417" s="252"/>
      <c r="H417" s="252"/>
      <c r="I417" s="253"/>
      <c r="J417" s="254"/>
      <c r="K417" s="269"/>
      <c r="L417" s="256"/>
      <c r="M417" s="277"/>
      <c r="N417" s="270"/>
      <c r="O417" s="9"/>
      <c r="R417" s="10"/>
      <c r="S417" s="10"/>
      <c r="U417" s="11"/>
    </row>
    <row r="418">
      <c r="C418" s="252"/>
      <c r="D418" s="252"/>
      <c r="E418" s="252"/>
      <c r="F418" s="252"/>
      <c r="G418" s="252"/>
      <c r="H418" s="252"/>
      <c r="I418" s="253"/>
      <c r="J418" s="254"/>
      <c r="K418" s="269"/>
      <c r="L418" s="256"/>
      <c r="M418" s="257"/>
      <c r="N418" s="270"/>
      <c r="O418" s="9"/>
      <c r="R418" s="10"/>
      <c r="S418" s="10"/>
      <c r="U418" s="11"/>
    </row>
    <row r="419">
      <c r="C419" s="252"/>
      <c r="D419" s="252"/>
      <c r="E419" s="252"/>
      <c r="F419" s="252"/>
      <c r="G419" s="252"/>
      <c r="H419" s="252"/>
      <c r="I419" s="253"/>
      <c r="J419" s="254"/>
      <c r="K419" s="271"/>
      <c r="L419" s="256"/>
      <c r="M419" s="257"/>
      <c r="N419" s="250"/>
      <c r="O419" s="9"/>
      <c r="R419" s="10"/>
      <c r="S419" s="10"/>
      <c r="U419" s="11"/>
    </row>
    <row r="420">
      <c r="C420" s="252"/>
      <c r="D420" s="252"/>
      <c r="E420" s="252"/>
      <c r="F420" s="252"/>
      <c r="G420" s="252"/>
      <c r="H420" s="252"/>
      <c r="I420" s="253"/>
      <c r="J420" s="254"/>
      <c r="K420" s="271"/>
      <c r="L420" s="256"/>
      <c r="M420" s="257"/>
      <c r="N420" s="250"/>
      <c r="O420" s="9"/>
      <c r="P420" s="10"/>
      <c r="Q420" s="10"/>
      <c r="R420" s="10"/>
      <c r="S420" s="10"/>
      <c r="U420" s="11"/>
    </row>
    <row r="421">
      <c r="C421" s="252"/>
      <c r="D421" s="252"/>
      <c r="E421" s="252"/>
      <c r="F421" s="252"/>
      <c r="G421" s="252"/>
      <c r="H421" s="252"/>
      <c r="I421" s="253"/>
      <c r="J421" s="254"/>
      <c r="K421" s="271"/>
      <c r="L421" s="256"/>
      <c r="M421" s="257"/>
      <c r="N421" s="250"/>
      <c r="O421" s="9"/>
      <c r="P421" s="10"/>
      <c r="Q421" s="10"/>
      <c r="R421" s="10"/>
      <c r="S421" s="10"/>
      <c r="U421" s="11"/>
    </row>
    <row r="422">
      <c r="C422" s="252"/>
      <c r="D422" s="252"/>
      <c r="E422" s="252"/>
      <c r="F422" s="252"/>
      <c r="G422" s="252"/>
      <c r="H422" s="252"/>
      <c r="I422" s="253"/>
      <c r="J422" s="254"/>
      <c r="K422" s="271"/>
      <c r="L422" s="256"/>
      <c r="M422" s="257"/>
      <c r="N422" s="250"/>
      <c r="O422" s="9"/>
      <c r="P422" s="10"/>
      <c r="Q422" s="10"/>
      <c r="R422" s="10"/>
      <c r="S422" s="10"/>
      <c r="U422" s="11"/>
    </row>
    <row r="423">
      <c r="C423" s="252"/>
      <c r="D423" s="252"/>
      <c r="E423" s="252"/>
      <c r="F423" s="252"/>
      <c r="G423" s="252"/>
      <c r="H423" s="252"/>
      <c r="I423" s="253"/>
      <c r="J423" s="254"/>
      <c r="K423" s="271"/>
      <c r="L423" s="256"/>
      <c r="M423" s="257"/>
      <c r="N423" s="250"/>
      <c r="O423" s="9"/>
      <c r="P423" s="10"/>
      <c r="Q423" s="10"/>
      <c r="R423" s="10"/>
      <c r="S423" s="10"/>
      <c r="U423" s="11"/>
    </row>
    <row r="424">
      <c r="C424" s="252"/>
      <c r="D424" s="252"/>
      <c r="E424" s="252"/>
      <c r="F424" s="252"/>
      <c r="G424" s="252"/>
      <c r="H424" s="252"/>
      <c r="I424" s="253"/>
      <c r="J424" s="254"/>
      <c r="K424" s="271"/>
      <c r="L424" s="256"/>
      <c r="M424" s="257"/>
      <c r="N424" s="250"/>
      <c r="O424" s="9"/>
      <c r="P424" s="10"/>
      <c r="Q424" s="10"/>
      <c r="R424" s="10"/>
      <c r="S424" s="10"/>
      <c r="U424" s="11"/>
    </row>
    <row r="425">
      <c r="C425" s="252"/>
      <c r="D425" s="252"/>
      <c r="E425" s="252"/>
      <c r="F425" s="252"/>
      <c r="G425" s="252"/>
      <c r="H425" s="252"/>
      <c r="I425" s="253"/>
      <c r="J425" s="254"/>
      <c r="K425" s="271"/>
      <c r="L425" s="256"/>
      <c r="M425" s="257"/>
      <c r="N425" s="250"/>
      <c r="O425" s="9"/>
      <c r="P425" s="10"/>
      <c r="Q425" s="10"/>
      <c r="R425" s="10"/>
      <c r="S425" s="10"/>
      <c r="U425" s="11"/>
    </row>
    <row r="426">
      <c r="C426" s="252"/>
      <c r="D426" s="252"/>
      <c r="E426" s="252"/>
      <c r="F426" s="252"/>
      <c r="G426" s="252"/>
      <c r="H426" s="252"/>
      <c r="I426" s="253"/>
      <c r="J426" s="254"/>
      <c r="K426" s="271"/>
      <c r="L426" s="256"/>
      <c r="M426" s="257"/>
      <c r="N426" s="250"/>
      <c r="O426" s="9"/>
      <c r="P426" s="10"/>
      <c r="Q426" s="10"/>
      <c r="R426" s="10"/>
      <c r="S426" s="10"/>
      <c r="U426" s="11"/>
    </row>
    <row r="427">
      <c r="C427" s="252"/>
      <c r="D427" s="252"/>
      <c r="E427" s="252"/>
      <c r="F427" s="252"/>
      <c r="G427" s="252"/>
      <c r="H427" s="252"/>
      <c r="I427" s="253"/>
      <c r="J427" s="254"/>
      <c r="K427" s="271"/>
      <c r="L427" s="256"/>
      <c r="M427" s="257"/>
      <c r="N427" s="250"/>
      <c r="O427" s="9"/>
      <c r="P427" s="10"/>
      <c r="Q427" s="10"/>
      <c r="R427" s="10"/>
      <c r="S427" s="10"/>
      <c r="U427" s="11"/>
    </row>
    <row r="428">
      <c r="C428" s="252"/>
      <c r="D428" s="252"/>
      <c r="E428" s="252"/>
      <c r="F428" s="252"/>
      <c r="G428" s="252"/>
      <c r="H428" s="252"/>
      <c r="I428" s="253"/>
      <c r="J428" s="254"/>
      <c r="K428" s="271"/>
      <c r="L428" s="256"/>
      <c r="M428" s="257"/>
      <c r="N428" s="250"/>
      <c r="O428" s="9"/>
      <c r="P428" s="10"/>
      <c r="Q428" s="10"/>
      <c r="R428" s="10"/>
      <c r="S428" s="10"/>
      <c r="U428" s="11"/>
    </row>
    <row r="429">
      <c r="C429" s="252"/>
      <c r="D429" s="252"/>
      <c r="E429" s="252"/>
      <c r="F429" s="252"/>
      <c r="G429" s="252"/>
      <c r="H429" s="252"/>
      <c r="I429" s="253"/>
      <c r="J429" s="254"/>
      <c r="K429" s="271"/>
      <c r="L429" s="256"/>
      <c r="M429" s="257"/>
      <c r="N429" s="250"/>
      <c r="O429" s="9"/>
      <c r="P429" s="10"/>
      <c r="Q429" s="10"/>
      <c r="R429" s="10"/>
      <c r="S429" s="10"/>
      <c r="U429" s="11"/>
    </row>
    <row r="430">
      <c r="C430" s="252"/>
      <c r="D430" s="252"/>
      <c r="E430" s="252"/>
      <c r="F430" s="252"/>
      <c r="G430" s="252"/>
      <c r="H430" s="252"/>
      <c r="I430" s="253"/>
      <c r="J430" s="254"/>
      <c r="K430" s="271"/>
      <c r="L430" s="256"/>
      <c r="M430" s="257"/>
      <c r="N430" s="250"/>
      <c r="O430" s="9"/>
      <c r="P430" s="10"/>
      <c r="Q430" s="10"/>
      <c r="R430" s="10"/>
      <c r="S430" s="10"/>
      <c r="U430" s="11"/>
    </row>
    <row r="431">
      <c r="C431" s="252"/>
      <c r="D431" s="252"/>
      <c r="E431" s="252"/>
      <c r="F431" s="252"/>
      <c r="G431" s="252"/>
      <c r="H431" s="252"/>
      <c r="I431" s="253"/>
      <c r="J431" s="254"/>
      <c r="K431" s="271"/>
      <c r="L431" s="256"/>
      <c r="M431" s="257"/>
      <c r="N431" s="250"/>
      <c r="O431" s="9"/>
      <c r="P431" s="10"/>
      <c r="Q431" s="10"/>
      <c r="R431" s="10"/>
      <c r="S431" s="10"/>
      <c r="U431" s="11"/>
    </row>
    <row r="432">
      <c r="C432" s="252"/>
      <c r="D432" s="252"/>
      <c r="E432" s="252"/>
      <c r="F432" s="252"/>
      <c r="G432" s="252"/>
      <c r="H432" s="252"/>
      <c r="I432" s="253"/>
      <c r="J432" s="254"/>
      <c r="K432" s="271"/>
      <c r="L432" s="256"/>
      <c r="M432" s="257"/>
      <c r="N432" s="250"/>
      <c r="O432" s="9"/>
      <c r="P432" s="10"/>
      <c r="Q432" s="10"/>
      <c r="R432" s="10"/>
      <c r="S432" s="10"/>
      <c r="U432" s="11"/>
    </row>
    <row r="433">
      <c r="C433" s="252"/>
      <c r="D433" s="252"/>
      <c r="E433" s="252"/>
      <c r="F433" s="252"/>
      <c r="G433" s="252"/>
      <c r="H433" s="252"/>
      <c r="I433" s="253"/>
      <c r="J433" s="254"/>
      <c r="K433" s="271"/>
      <c r="L433" s="256"/>
      <c r="M433" s="257"/>
      <c r="N433" s="250"/>
      <c r="O433" s="9"/>
      <c r="P433" s="10"/>
      <c r="Q433" s="10"/>
      <c r="R433" s="10"/>
      <c r="S433" s="10"/>
      <c r="U433" s="11"/>
    </row>
    <row r="434">
      <c r="C434" s="252"/>
      <c r="D434" s="252"/>
      <c r="E434" s="252"/>
      <c r="F434" s="252"/>
      <c r="G434" s="252"/>
      <c r="H434" s="252"/>
      <c r="I434" s="253"/>
      <c r="J434" s="254"/>
      <c r="K434" s="271"/>
      <c r="L434" s="256"/>
      <c r="M434" s="257"/>
      <c r="N434" s="250"/>
      <c r="O434" s="9"/>
      <c r="P434" s="10"/>
      <c r="Q434" s="10"/>
      <c r="R434" s="10"/>
      <c r="S434" s="10"/>
      <c r="U434" s="11"/>
    </row>
    <row r="435">
      <c r="C435" s="252"/>
      <c r="D435" s="252"/>
      <c r="E435" s="252"/>
      <c r="F435" s="252"/>
      <c r="G435" s="252"/>
      <c r="H435" s="252"/>
      <c r="I435" s="253"/>
      <c r="J435" s="254"/>
      <c r="K435" s="271"/>
      <c r="L435" s="256"/>
      <c r="M435" s="257"/>
      <c r="N435" s="250"/>
      <c r="O435" s="9"/>
      <c r="P435" s="10"/>
      <c r="Q435" s="10"/>
      <c r="R435" s="10"/>
      <c r="S435" s="10"/>
      <c r="U435" s="11"/>
    </row>
    <row r="436">
      <c r="C436" s="252"/>
      <c r="D436" s="252"/>
      <c r="E436" s="252"/>
      <c r="F436" s="252"/>
      <c r="G436" s="252"/>
      <c r="H436" s="252"/>
      <c r="I436" s="253"/>
      <c r="J436" s="254"/>
      <c r="K436" s="271"/>
      <c r="L436" s="256"/>
      <c r="M436" s="257"/>
      <c r="N436" s="250"/>
      <c r="O436" s="9"/>
      <c r="P436" s="10"/>
      <c r="Q436" s="10"/>
      <c r="R436" s="10"/>
      <c r="S436" s="10"/>
      <c r="U436" s="11"/>
    </row>
    <row r="437">
      <c r="C437" s="252"/>
      <c r="D437" s="252"/>
      <c r="E437" s="252"/>
      <c r="F437" s="252"/>
      <c r="G437" s="252"/>
      <c r="H437" s="252"/>
      <c r="I437" s="253"/>
      <c r="J437" s="254"/>
      <c r="K437" s="271"/>
      <c r="L437" s="256"/>
      <c r="M437" s="257"/>
      <c r="N437" s="250"/>
      <c r="O437" s="9"/>
      <c r="P437" s="10"/>
      <c r="Q437" s="10"/>
      <c r="R437" s="10"/>
      <c r="S437" s="10"/>
      <c r="U437" s="11"/>
    </row>
    <row r="438">
      <c r="C438" s="252"/>
      <c r="D438" s="252"/>
      <c r="E438" s="252"/>
      <c r="F438" s="252"/>
      <c r="G438" s="252"/>
      <c r="H438" s="252"/>
      <c r="I438" s="253"/>
      <c r="J438" s="254"/>
      <c r="K438" s="271"/>
      <c r="L438" s="256"/>
      <c r="M438" s="257"/>
      <c r="N438" s="250"/>
      <c r="O438" s="9"/>
      <c r="P438" s="10"/>
      <c r="Q438" s="10"/>
      <c r="R438" s="10"/>
      <c r="S438" s="10"/>
      <c r="U438" s="11"/>
    </row>
    <row r="439">
      <c r="C439" s="252"/>
      <c r="D439" s="252"/>
      <c r="E439" s="252"/>
      <c r="F439" s="252"/>
      <c r="G439" s="252"/>
      <c r="H439" s="252"/>
      <c r="I439" s="253"/>
      <c r="J439" s="254"/>
      <c r="K439" s="271"/>
      <c r="L439" s="256"/>
      <c r="M439" s="257"/>
      <c r="N439" s="250"/>
      <c r="O439" s="9"/>
      <c r="P439" s="10"/>
      <c r="Q439" s="10"/>
      <c r="R439" s="10"/>
      <c r="S439" s="10"/>
      <c r="U439" s="11"/>
    </row>
    <row r="440">
      <c r="C440" s="252"/>
      <c r="D440" s="252"/>
      <c r="E440" s="252"/>
      <c r="F440" s="252"/>
      <c r="G440" s="252"/>
      <c r="H440" s="252"/>
      <c r="I440" s="253"/>
      <c r="J440" s="254"/>
      <c r="K440" s="271"/>
      <c r="L440" s="256"/>
      <c r="M440" s="257"/>
      <c r="N440" s="250"/>
      <c r="O440" s="9"/>
      <c r="P440" s="10"/>
      <c r="Q440" s="10"/>
      <c r="R440" s="10"/>
      <c r="S440" s="10"/>
      <c r="U440" s="11"/>
    </row>
    <row r="441">
      <c r="C441" s="252"/>
      <c r="D441" s="252"/>
      <c r="E441" s="252"/>
      <c r="F441" s="252"/>
      <c r="G441" s="252"/>
      <c r="H441" s="252"/>
      <c r="I441" s="253"/>
      <c r="J441" s="254"/>
      <c r="K441" s="271"/>
      <c r="L441" s="256"/>
      <c r="M441" s="257"/>
      <c r="N441" s="250"/>
      <c r="O441" s="9"/>
      <c r="P441" s="10"/>
      <c r="Q441" s="10"/>
      <c r="R441" s="10"/>
      <c r="S441" s="10"/>
      <c r="U441" s="11"/>
    </row>
    <row r="442">
      <c r="C442" s="252"/>
      <c r="D442" s="252"/>
      <c r="E442" s="252"/>
      <c r="F442" s="252"/>
      <c r="G442" s="252"/>
      <c r="H442" s="252"/>
      <c r="I442" s="253"/>
      <c r="J442" s="254"/>
      <c r="K442" s="271"/>
      <c r="L442" s="256"/>
      <c r="M442" s="257"/>
      <c r="N442" s="250"/>
      <c r="O442" s="9"/>
      <c r="P442" s="10"/>
      <c r="Q442" s="10"/>
      <c r="R442" s="10"/>
      <c r="S442" s="10"/>
      <c r="U442" s="11"/>
    </row>
    <row r="443">
      <c r="C443" s="252"/>
      <c r="D443" s="252"/>
      <c r="E443" s="252"/>
      <c r="F443" s="252"/>
      <c r="G443" s="252"/>
      <c r="H443" s="252"/>
      <c r="I443" s="253"/>
      <c r="J443" s="254"/>
      <c r="K443" s="271"/>
      <c r="L443" s="256"/>
      <c r="M443" s="257"/>
      <c r="N443" s="250"/>
      <c r="O443" s="9"/>
      <c r="P443" s="10"/>
      <c r="Q443" s="10"/>
      <c r="R443" s="10"/>
      <c r="S443" s="10"/>
      <c r="U443" s="11"/>
    </row>
    <row r="444">
      <c r="C444" s="252"/>
      <c r="D444" s="252"/>
      <c r="E444" s="252"/>
      <c r="F444" s="252"/>
      <c r="G444" s="252"/>
      <c r="H444" s="252"/>
      <c r="I444" s="253"/>
      <c r="J444" s="254"/>
      <c r="K444" s="271"/>
      <c r="L444" s="256"/>
      <c r="M444" s="257"/>
      <c r="N444" s="250"/>
      <c r="O444" s="9"/>
      <c r="P444" s="10"/>
      <c r="Q444" s="10"/>
      <c r="R444" s="10"/>
      <c r="S444" s="10"/>
      <c r="U444" s="11"/>
    </row>
    <row r="445">
      <c r="C445" s="252"/>
      <c r="D445" s="252"/>
      <c r="E445" s="252"/>
      <c r="F445" s="252"/>
      <c r="G445" s="252"/>
      <c r="H445" s="252"/>
      <c r="I445" s="253"/>
      <c r="J445" s="254"/>
      <c r="K445" s="271"/>
      <c r="L445" s="256"/>
      <c r="M445" s="257"/>
      <c r="N445" s="250"/>
      <c r="O445" s="9"/>
      <c r="P445" s="10"/>
      <c r="Q445" s="10"/>
      <c r="R445" s="10"/>
      <c r="S445" s="10"/>
      <c r="U445" s="11"/>
    </row>
    <row r="446">
      <c r="C446" s="252"/>
      <c r="D446" s="252"/>
      <c r="E446" s="252"/>
      <c r="F446" s="252"/>
      <c r="G446" s="252"/>
      <c r="H446" s="252"/>
      <c r="I446" s="253"/>
      <c r="J446" s="254"/>
      <c r="K446" s="271"/>
      <c r="L446" s="256"/>
      <c r="M446" s="257"/>
      <c r="N446" s="250"/>
      <c r="O446" s="9"/>
      <c r="P446" s="10"/>
      <c r="Q446" s="10"/>
      <c r="R446" s="10"/>
      <c r="S446" s="10"/>
      <c r="U446" s="11"/>
    </row>
    <row r="447">
      <c r="C447" s="252"/>
      <c r="D447" s="252"/>
      <c r="E447" s="252"/>
      <c r="F447" s="252"/>
      <c r="G447" s="252"/>
      <c r="H447" s="252"/>
      <c r="I447" s="253"/>
      <c r="J447" s="254"/>
      <c r="K447" s="271"/>
      <c r="L447" s="256"/>
      <c r="M447" s="257"/>
      <c r="N447" s="250"/>
      <c r="O447" s="9"/>
      <c r="P447" s="10"/>
      <c r="Q447" s="10"/>
      <c r="R447" s="10"/>
      <c r="S447" s="10"/>
      <c r="U447" s="11"/>
    </row>
    <row r="448">
      <c r="C448" s="252"/>
      <c r="D448" s="252"/>
      <c r="E448" s="252"/>
      <c r="F448" s="252"/>
      <c r="G448" s="252"/>
      <c r="H448" s="252"/>
      <c r="I448" s="253"/>
      <c r="J448" s="254"/>
      <c r="K448" s="271"/>
      <c r="L448" s="256"/>
      <c r="M448" s="257"/>
      <c r="N448" s="250"/>
      <c r="O448" s="9"/>
      <c r="P448" s="10"/>
      <c r="Q448" s="10"/>
      <c r="R448" s="10"/>
      <c r="S448" s="10"/>
      <c r="U448" s="11"/>
    </row>
    <row r="449">
      <c r="C449" s="252"/>
      <c r="D449" s="252"/>
      <c r="E449" s="252"/>
      <c r="F449" s="252"/>
      <c r="G449" s="252"/>
      <c r="H449" s="252"/>
      <c r="I449" s="253"/>
      <c r="J449" s="254"/>
      <c r="K449" s="271"/>
      <c r="L449" s="256"/>
      <c r="M449" s="257"/>
      <c r="N449" s="250"/>
      <c r="O449" s="9"/>
      <c r="P449" s="10"/>
      <c r="Q449" s="10"/>
      <c r="R449" s="10"/>
      <c r="S449" s="10"/>
      <c r="U449" s="11"/>
    </row>
    <row r="450">
      <c r="C450" s="252"/>
      <c r="D450" s="252"/>
      <c r="E450" s="252"/>
      <c r="F450" s="252"/>
      <c r="G450" s="252"/>
      <c r="H450" s="252"/>
      <c r="I450" s="253"/>
      <c r="J450" s="254"/>
      <c r="K450" s="271"/>
      <c r="L450" s="256"/>
      <c r="M450" s="257"/>
      <c r="N450" s="250"/>
      <c r="O450" s="9"/>
      <c r="P450" s="10"/>
      <c r="Q450" s="10"/>
      <c r="R450" s="10"/>
      <c r="S450" s="10"/>
      <c r="U450" s="11"/>
    </row>
    <row r="451">
      <c r="C451" s="252"/>
      <c r="D451" s="252"/>
      <c r="E451" s="252"/>
      <c r="F451" s="252"/>
      <c r="G451" s="252"/>
      <c r="H451" s="252"/>
      <c r="I451" s="253"/>
      <c r="J451" s="254"/>
      <c r="K451" s="271"/>
      <c r="L451" s="256"/>
      <c r="M451" s="257"/>
      <c r="N451" s="250"/>
      <c r="O451" s="9"/>
      <c r="P451" s="10"/>
      <c r="Q451" s="10"/>
      <c r="R451" s="10"/>
      <c r="S451" s="10"/>
      <c r="U451" s="11"/>
    </row>
    <row r="452">
      <c r="C452" s="252"/>
      <c r="D452" s="252"/>
      <c r="E452" s="252"/>
      <c r="F452" s="252"/>
      <c r="G452" s="252"/>
      <c r="H452" s="252"/>
      <c r="I452" s="253"/>
      <c r="J452" s="254"/>
      <c r="K452" s="271"/>
      <c r="L452" s="256"/>
      <c r="M452" s="257"/>
      <c r="N452" s="250"/>
      <c r="O452" s="9"/>
      <c r="P452" s="10"/>
      <c r="Q452" s="10"/>
      <c r="R452" s="10"/>
      <c r="S452" s="10"/>
      <c r="U452" s="11"/>
    </row>
    <row r="453">
      <c r="C453" s="252"/>
      <c r="D453" s="252"/>
      <c r="E453" s="252"/>
      <c r="F453" s="252"/>
      <c r="G453" s="252"/>
      <c r="H453" s="252"/>
      <c r="I453" s="253"/>
      <c r="J453" s="254"/>
      <c r="K453" s="271"/>
      <c r="L453" s="256"/>
      <c r="M453" s="257"/>
      <c r="N453" s="250"/>
      <c r="O453" s="9"/>
      <c r="P453" s="10"/>
      <c r="Q453" s="10"/>
      <c r="R453" s="10"/>
      <c r="S453" s="10"/>
      <c r="U453" s="11"/>
    </row>
    <row r="454">
      <c r="C454" s="252"/>
      <c r="D454" s="252"/>
      <c r="E454" s="252"/>
      <c r="F454" s="252"/>
      <c r="G454" s="252"/>
      <c r="H454" s="252"/>
      <c r="I454" s="253"/>
      <c r="J454" s="254"/>
      <c r="K454" s="271"/>
      <c r="L454" s="256"/>
      <c r="M454" s="257"/>
      <c r="N454" s="250"/>
      <c r="O454" s="9"/>
      <c r="P454" s="10"/>
      <c r="Q454" s="10"/>
      <c r="R454" s="10"/>
      <c r="S454" s="10"/>
      <c r="U454" s="11"/>
    </row>
    <row r="455">
      <c r="C455" s="252"/>
      <c r="D455" s="252"/>
      <c r="E455" s="252"/>
      <c r="F455" s="252"/>
      <c r="G455" s="252"/>
      <c r="H455" s="252"/>
      <c r="I455" s="253"/>
      <c r="J455" s="254"/>
      <c r="K455" s="271"/>
      <c r="L455" s="256"/>
      <c r="M455" s="257"/>
      <c r="N455" s="250"/>
      <c r="O455" s="9"/>
      <c r="P455" s="10"/>
      <c r="Q455" s="10"/>
      <c r="R455" s="10"/>
      <c r="S455" s="10"/>
      <c r="U455" s="11"/>
    </row>
    <row r="456">
      <c r="C456" s="252"/>
      <c r="D456" s="252"/>
      <c r="E456" s="252"/>
      <c r="F456" s="252"/>
      <c r="G456" s="252"/>
      <c r="H456" s="252"/>
      <c r="I456" s="253"/>
      <c r="J456" s="254"/>
      <c r="K456" s="271"/>
      <c r="L456" s="256"/>
      <c r="M456" s="257"/>
      <c r="N456" s="250"/>
      <c r="O456" s="9"/>
      <c r="P456" s="10"/>
      <c r="Q456" s="10"/>
      <c r="R456" s="10"/>
      <c r="S456" s="10"/>
      <c r="U456" s="11"/>
    </row>
    <row r="457">
      <c r="C457" s="252"/>
      <c r="D457" s="252"/>
      <c r="E457" s="252"/>
      <c r="F457" s="252"/>
      <c r="G457" s="252"/>
      <c r="H457" s="252"/>
      <c r="I457" s="253"/>
      <c r="J457" s="254"/>
      <c r="K457" s="271"/>
      <c r="L457" s="256"/>
      <c r="M457" s="257"/>
      <c r="N457" s="250"/>
      <c r="O457" s="9"/>
      <c r="P457" s="10"/>
      <c r="Q457" s="10"/>
      <c r="R457" s="10"/>
      <c r="S457" s="10"/>
      <c r="U457" s="11"/>
    </row>
    <row r="458">
      <c r="C458" s="252"/>
      <c r="D458" s="252"/>
      <c r="E458" s="252"/>
      <c r="F458" s="252"/>
      <c r="G458" s="252"/>
      <c r="H458" s="252"/>
      <c r="I458" s="253"/>
      <c r="J458" s="254"/>
      <c r="K458" s="271"/>
      <c r="L458" s="256"/>
      <c r="M458" s="257"/>
      <c r="N458" s="250"/>
      <c r="O458" s="9"/>
      <c r="P458" s="10"/>
      <c r="Q458" s="10"/>
      <c r="R458" s="10"/>
      <c r="S458" s="10"/>
      <c r="U458" s="11"/>
    </row>
    <row r="459">
      <c r="C459" s="252"/>
      <c r="D459" s="252"/>
      <c r="E459" s="252"/>
      <c r="F459" s="252"/>
      <c r="G459" s="252"/>
      <c r="H459" s="252"/>
      <c r="I459" s="253"/>
      <c r="J459" s="254"/>
      <c r="K459" s="271"/>
      <c r="L459" s="256"/>
      <c r="M459" s="257"/>
      <c r="N459" s="250"/>
      <c r="O459" s="9"/>
      <c r="P459" s="10"/>
      <c r="Q459" s="10"/>
      <c r="R459" s="10"/>
      <c r="S459" s="10"/>
      <c r="U459" s="11"/>
    </row>
    <row r="460">
      <c r="C460" s="252"/>
      <c r="D460" s="252"/>
      <c r="E460" s="252"/>
      <c r="F460" s="252"/>
      <c r="G460" s="252"/>
      <c r="H460" s="252"/>
      <c r="I460" s="253"/>
      <c r="J460" s="254"/>
      <c r="K460" s="271"/>
      <c r="L460" s="256"/>
      <c r="M460" s="257"/>
      <c r="N460" s="250"/>
      <c r="O460" s="9"/>
      <c r="P460" s="10"/>
      <c r="Q460" s="10"/>
      <c r="R460" s="10"/>
      <c r="S460" s="10"/>
      <c r="U460" s="11"/>
    </row>
    <row r="461">
      <c r="C461" s="252"/>
      <c r="D461" s="252"/>
      <c r="E461" s="252"/>
      <c r="F461" s="252"/>
      <c r="G461" s="252"/>
      <c r="H461" s="252"/>
      <c r="I461" s="253"/>
      <c r="J461" s="254"/>
      <c r="K461" s="271"/>
      <c r="L461" s="256"/>
      <c r="M461" s="257"/>
      <c r="N461" s="250"/>
      <c r="O461" s="9"/>
      <c r="P461" s="10"/>
      <c r="Q461" s="10"/>
      <c r="R461" s="10"/>
      <c r="S461" s="10"/>
      <c r="U461" s="11"/>
    </row>
    <row r="462">
      <c r="C462" s="252"/>
      <c r="D462" s="252"/>
      <c r="E462" s="252"/>
      <c r="F462" s="252"/>
      <c r="G462" s="252"/>
      <c r="H462" s="252"/>
      <c r="I462" s="253"/>
      <c r="J462" s="254"/>
      <c r="K462" s="271"/>
      <c r="L462" s="256"/>
      <c r="M462" s="257"/>
      <c r="N462" s="250"/>
      <c r="O462" s="9"/>
      <c r="P462" s="10"/>
      <c r="Q462" s="10"/>
      <c r="R462" s="10"/>
      <c r="S462" s="10"/>
      <c r="U462" s="11"/>
    </row>
    <row r="463">
      <c r="C463" s="252"/>
      <c r="D463" s="252"/>
      <c r="E463" s="252"/>
      <c r="F463" s="252"/>
      <c r="G463" s="252"/>
      <c r="H463" s="252"/>
      <c r="I463" s="253"/>
      <c r="J463" s="254"/>
      <c r="K463" s="271"/>
      <c r="L463" s="256"/>
      <c r="M463" s="257"/>
      <c r="N463" s="250"/>
      <c r="O463" s="9"/>
      <c r="P463" s="10"/>
      <c r="Q463" s="10"/>
      <c r="R463" s="10"/>
      <c r="S463" s="10"/>
      <c r="U463" s="11"/>
    </row>
    <row r="464">
      <c r="C464" s="252"/>
      <c r="D464" s="252"/>
      <c r="E464" s="252"/>
      <c r="F464" s="252"/>
      <c r="G464" s="252"/>
      <c r="H464" s="252"/>
      <c r="I464" s="253"/>
      <c r="J464" s="254"/>
      <c r="K464" s="271"/>
      <c r="L464" s="256"/>
      <c r="M464" s="257"/>
      <c r="N464" s="250"/>
      <c r="O464" s="9"/>
      <c r="P464" s="10"/>
      <c r="Q464" s="10"/>
      <c r="R464" s="10"/>
      <c r="S464" s="10"/>
      <c r="U464" s="11"/>
    </row>
    <row r="465">
      <c r="C465" s="252"/>
      <c r="D465" s="252"/>
      <c r="E465" s="252"/>
      <c r="F465" s="252"/>
      <c r="G465" s="252"/>
      <c r="H465" s="252"/>
      <c r="I465" s="253"/>
      <c r="J465" s="254"/>
      <c r="K465" s="271"/>
      <c r="L465" s="256"/>
      <c r="M465" s="257"/>
      <c r="N465" s="250"/>
      <c r="O465" s="9"/>
      <c r="P465" s="10"/>
      <c r="Q465" s="10"/>
      <c r="R465" s="10"/>
      <c r="S465" s="10"/>
      <c r="U465" s="11"/>
    </row>
    <row r="466">
      <c r="C466" s="252"/>
      <c r="D466" s="252"/>
      <c r="E466" s="252"/>
      <c r="F466" s="252"/>
      <c r="G466" s="252"/>
      <c r="H466" s="252"/>
      <c r="I466" s="253"/>
      <c r="J466" s="254"/>
      <c r="K466" s="271"/>
      <c r="L466" s="256"/>
      <c r="M466" s="257"/>
      <c r="N466" s="250"/>
      <c r="O466" s="9"/>
      <c r="P466" s="10"/>
      <c r="Q466" s="10"/>
      <c r="R466" s="10"/>
      <c r="S466" s="10"/>
      <c r="U466" s="11"/>
    </row>
    <row r="467">
      <c r="C467" s="252"/>
      <c r="D467" s="252"/>
      <c r="E467" s="252"/>
      <c r="F467" s="252"/>
      <c r="G467" s="252"/>
      <c r="H467" s="252"/>
      <c r="I467" s="253"/>
      <c r="J467" s="254"/>
      <c r="K467" s="271"/>
      <c r="L467" s="256"/>
      <c r="M467" s="257"/>
      <c r="N467" s="250"/>
      <c r="O467" s="9"/>
      <c r="P467" s="10"/>
      <c r="Q467" s="10"/>
      <c r="R467" s="10"/>
      <c r="S467" s="10"/>
      <c r="U467" s="11"/>
    </row>
    <row r="468">
      <c r="C468" s="252"/>
      <c r="D468" s="252"/>
      <c r="E468" s="252"/>
      <c r="F468" s="252"/>
      <c r="G468" s="252"/>
      <c r="H468" s="252"/>
      <c r="I468" s="253"/>
      <c r="J468" s="254"/>
      <c r="K468" s="271"/>
      <c r="L468" s="256"/>
      <c r="M468" s="257"/>
      <c r="N468" s="250"/>
      <c r="O468" s="9"/>
      <c r="P468" s="10"/>
      <c r="Q468" s="10"/>
      <c r="R468" s="10"/>
      <c r="S468" s="10"/>
      <c r="U468" s="11"/>
    </row>
    <row r="469">
      <c r="C469" s="252"/>
      <c r="D469" s="252"/>
      <c r="E469" s="252"/>
      <c r="F469" s="252"/>
      <c r="G469" s="252"/>
      <c r="H469" s="252"/>
      <c r="I469" s="253"/>
      <c r="J469" s="254"/>
      <c r="K469" s="271"/>
      <c r="L469" s="256"/>
      <c r="M469" s="257"/>
      <c r="N469" s="250"/>
      <c r="O469" s="9"/>
      <c r="P469" s="10"/>
      <c r="Q469" s="10"/>
      <c r="R469" s="10"/>
      <c r="S469" s="10"/>
      <c r="U469" s="11"/>
    </row>
    <row r="470">
      <c r="C470" s="252"/>
      <c r="D470" s="252"/>
      <c r="E470" s="252"/>
      <c r="F470" s="252"/>
      <c r="G470" s="252"/>
      <c r="H470" s="252"/>
      <c r="I470" s="253"/>
      <c r="J470" s="254"/>
      <c r="K470" s="271"/>
      <c r="L470" s="256"/>
      <c r="M470" s="257"/>
      <c r="N470" s="250"/>
      <c r="O470" s="9"/>
      <c r="P470" s="10"/>
      <c r="Q470" s="10"/>
      <c r="R470" s="10"/>
      <c r="S470" s="10"/>
      <c r="U470" s="11"/>
    </row>
    <row r="471">
      <c r="C471" s="252"/>
      <c r="D471" s="252"/>
      <c r="E471" s="252"/>
      <c r="F471" s="252"/>
      <c r="G471" s="252"/>
      <c r="H471" s="252"/>
      <c r="I471" s="253"/>
      <c r="J471" s="254"/>
      <c r="K471" s="271"/>
      <c r="L471" s="256"/>
      <c r="M471" s="257"/>
      <c r="N471" s="250"/>
      <c r="O471" s="9"/>
      <c r="P471" s="10"/>
      <c r="Q471" s="10"/>
      <c r="R471" s="10"/>
      <c r="S471" s="10"/>
      <c r="U471" s="11"/>
    </row>
    <row r="472">
      <c r="C472" s="252"/>
      <c r="D472" s="252"/>
      <c r="E472" s="252"/>
      <c r="F472" s="252"/>
      <c r="G472" s="252"/>
      <c r="H472" s="252"/>
      <c r="I472" s="253"/>
      <c r="J472" s="254"/>
      <c r="K472" s="271"/>
      <c r="L472" s="256"/>
      <c r="M472" s="257"/>
      <c r="N472" s="250"/>
      <c r="O472" s="9"/>
      <c r="P472" s="10"/>
      <c r="Q472" s="10"/>
      <c r="R472" s="10"/>
      <c r="S472" s="10"/>
      <c r="U472" s="11"/>
    </row>
    <row r="473">
      <c r="C473" s="252"/>
      <c r="D473" s="252"/>
      <c r="E473" s="252"/>
      <c r="F473" s="252"/>
      <c r="G473" s="252"/>
      <c r="H473" s="252"/>
      <c r="I473" s="253"/>
      <c r="J473" s="254"/>
      <c r="K473" s="271"/>
      <c r="L473" s="256"/>
      <c r="M473" s="257"/>
      <c r="N473" s="250"/>
      <c r="O473" s="9"/>
      <c r="P473" s="10"/>
      <c r="Q473" s="10"/>
      <c r="R473" s="10"/>
      <c r="S473" s="10"/>
      <c r="U473" s="11"/>
    </row>
    <row r="474">
      <c r="C474" s="252"/>
      <c r="D474" s="252"/>
      <c r="E474" s="252"/>
      <c r="F474" s="252"/>
      <c r="G474" s="252"/>
      <c r="H474" s="252"/>
      <c r="I474" s="253"/>
      <c r="J474" s="254"/>
      <c r="K474" s="271"/>
      <c r="L474" s="256"/>
      <c r="M474" s="257"/>
      <c r="N474" s="250"/>
      <c r="O474" s="9"/>
      <c r="P474" s="10"/>
      <c r="Q474" s="10"/>
      <c r="R474" s="10"/>
      <c r="S474" s="10"/>
      <c r="U474" s="11"/>
    </row>
    <row r="475">
      <c r="C475" s="252"/>
      <c r="D475" s="252"/>
      <c r="E475" s="252"/>
      <c r="F475" s="252"/>
      <c r="G475" s="252"/>
      <c r="H475" s="252"/>
      <c r="I475" s="253"/>
      <c r="J475" s="254"/>
      <c r="K475" s="271"/>
      <c r="L475" s="256"/>
      <c r="M475" s="257"/>
      <c r="N475" s="250"/>
      <c r="O475" s="9"/>
      <c r="P475" s="10"/>
      <c r="Q475" s="10"/>
      <c r="R475" s="10"/>
      <c r="S475" s="10"/>
      <c r="U475" s="11"/>
    </row>
    <row r="476">
      <c r="C476" s="252"/>
      <c r="D476" s="252"/>
      <c r="E476" s="252"/>
      <c r="F476" s="252"/>
      <c r="G476" s="252"/>
      <c r="H476" s="252"/>
      <c r="I476" s="253"/>
      <c r="J476" s="254"/>
      <c r="K476" s="271"/>
      <c r="L476" s="256"/>
      <c r="M476" s="257"/>
      <c r="N476" s="250"/>
      <c r="O476" s="9"/>
      <c r="P476" s="10"/>
      <c r="Q476" s="10"/>
      <c r="R476" s="10"/>
      <c r="S476" s="10"/>
      <c r="U476" s="11"/>
    </row>
    <row r="477">
      <c r="C477" s="252"/>
      <c r="D477" s="252"/>
      <c r="E477" s="252"/>
      <c r="F477" s="252"/>
      <c r="G477" s="252"/>
      <c r="H477" s="252"/>
      <c r="I477" s="253"/>
      <c r="J477" s="254"/>
      <c r="K477" s="271"/>
      <c r="L477" s="256"/>
      <c r="M477" s="257"/>
      <c r="N477" s="250"/>
      <c r="O477" s="9"/>
      <c r="P477" s="10"/>
      <c r="Q477" s="10"/>
      <c r="R477" s="10"/>
      <c r="S477" s="10"/>
      <c r="U477" s="11"/>
    </row>
    <row r="478">
      <c r="C478" s="252"/>
      <c r="D478" s="252"/>
      <c r="E478" s="252"/>
      <c r="F478" s="252"/>
      <c r="G478" s="252"/>
      <c r="H478" s="252"/>
      <c r="I478" s="253"/>
      <c r="J478" s="254"/>
      <c r="K478" s="271"/>
      <c r="L478" s="256"/>
      <c r="M478" s="257"/>
      <c r="N478" s="250"/>
      <c r="O478" s="9"/>
      <c r="P478" s="10"/>
      <c r="Q478" s="10"/>
      <c r="R478" s="10"/>
      <c r="S478" s="10"/>
      <c r="U478" s="11"/>
    </row>
    <row r="479">
      <c r="C479" s="252"/>
      <c r="D479" s="252"/>
      <c r="E479" s="252"/>
      <c r="F479" s="252"/>
      <c r="G479" s="252"/>
      <c r="H479" s="252"/>
      <c r="I479" s="253"/>
      <c r="J479" s="254"/>
      <c r="K479" s="271"/>
      <c r="L479" s="256"/>
      <c r="M479" s="257"/>
      <c r="N479" s="250"/>
      <c r="O479" s="9"/>
      <c r="P479" s="10"/>
      <c r="Q479" s="10"/>
      <c r="R479" s="10"/>
      <c r="S479" s="10"/>
      <c r="U479" s="11"/>
    </row>
    <row r="480">
      <c r="C480" s="252"/>
      <c r="D480" s="252"/>
      <c r="E480" s="252"/>
      <c r="F480" s="252"/>
      <c r="G480" s="252"/>
      <c r="H480" s="252"/>
      <c r="I480" s="253"/>
      <c r="J480" s="254"/>
      <c r="K480" s="271"/>
      <c r="L480" s="256"/>
      <c r="M480" s="257"/>
      <c r="N480" s="250"/>
      <c r="O480" s="9"/>
      <c r="P480" s="10"/>
      <c r="Q480" s="10"/>
      <c r="R480" s="10"/>
      <c r="S480" s="10"/>
      <c r="U480" s="11"/>
    </row>
    <row r="481">
      <c r="C481" s="252"/>
      <c r="D481" s="252"/>
      <c r="E481" s="252"/>
      <c r="F481" s="252"/>
      <c r="G481" s="252"/>
      <c r="H481" s="252"/>
      <c r="I481" s="253"/>
      <c r="J481" s="254"/>
      <c r="K481" s="271"/>
      <c r="L481" s="256"/>
      <c r="M481" s="257"/>
      <c r="N481" s="250"/>
      <c r="O481" s="9"/>
      <c r="P481" s="10"/>
      <c r="Q481" s="10"/>
      <c r="R481" s="10"/>
      <c r="S481" s="10"/>
      <c r="U481" s="11"/>
    </row>
    <row r="482">
      <c r="C482" s="252"/>
      <c r="D482" s="252"/>
      <c r="E482" s="252"/>
      <c r="F482" s="252"/>
      <c r="G482" s="252"/>
      <c r="H482" s="252"/>
      <c r="I482" s="253"/>
      <c r="J482" s="254"/>
      <c r="K482" s="271"/>
      <c r="L482" s="256"/>
      <c r="M482" s="257"/>
      <c r="N482" s="250"/>
      <c r="O482" s="9"/>
      <c r="P482" s="10"/>
      <c r="Q482" s="10"/>
      <c r="R482" s="10"/>
      <c r="S482" s="10"/>
      <c r="U482" s="11"/>
    </row>
    <row r="483">
      <c r="C483" s="252"/>
      <c r="D483" s="252"/>
      <c r="E483" s="252"/>
      <c r="F483" s="252"/>
      <c r="G483" s="252"/>
      <c r="H483" s="252"/>
      <c r="I483" s="253"/>
      <c r="J483" s="254"/>
      <c r="K483" s="271"/>
      <c r="L483" s="256"/>
      <c r="M483" s="257"/>
      <c r="N483" s="250"/>
      <c r="O483" s="9"/>
      <c r="P483" s="10"/>
      <c r="Q483" s="10"/>
      <c r="R483" s="10"/>
      <c r="S483" s="10"/>
      <c r="U483" s="11"/>
    </row>
    <row r="484">
      <c r="C484" s="252"/>
      <c r="D484" s="252"/>
      <c r="E484" s="252"/>
      <c r="F484" s="252"/>
      <c r="G484" s="252"/>
      <c r="H484" s="252"/>
      <c r="I484" s="253"/>
      <c r="J484" s="254"/>
      <c r="K484" s="271"/>
      <c r="L484" s="256"/>
      <c r="M484" s="257"/>
      <c r="N484" s="250"/>
      <c r="O484" s="9"/>
      <c r="P484" s="10"/>
      <c r="Q484" s="10"/>
      <c r="R484" s="10"/>
      <c r="S484" s="10"/>
      <c r="U484" s="11"/>
    </row>
    <row r="485">
      <c r="C485" s="252"/>
      <c r="D485" s="252"/>
      <c r="E485" s="252"/>
      <c r="F485" s="252"/>
      <c r="G485" s="252"/>
      <c r="H485" s="252"/>
      <c r="I485" s="253"/>
      <c r="J485" s="254"/>
      <c r="K485" s="271"/>
      <c r="L485" s="256"/>
      <c r="M485" s="257"/>
      <c r="N485" s="250"/>
      <c r="O485" s="9"/>
      <c r="P485" s="10"/>
      <c r="Q485" s="10"/>
      <c r="R485" s="10"/>
      <c r="S485" s="10"/>
      <c r="U485" s="11"/>
    </row>
    <row r="486">
      <c r="C486" s="252"/>
      <c r="D486" s="252"/>
      <c r="E486" s="252"/>
      <c r="F486" s="252"/>
      <c r="G486" s="252"/>
      <c r="H486" s="252"/>
      <c r="I486" s="253"/>
      <c r="J486" s="254"/>
      <c r="K486" s="271"/>
      <c r="L486" s="256"/>
      <c r="M486" s="257"/>
      <c r="N486" s="250"/>
      <c r="O486" s="9"/>
      <c r="P486" s="10"/>
      <c r="Q486" s="10"/>
      <c r="R486" s="10"/>
      <c r="S486" s="10"/>
      <c r="U486" s="11"/>
    </row>
    <row r="487">
      <c r="C487" s="252"/>
      <c r="D487" s="252"/>
      <c r="E487" s="252"/>
      <c r="F487" s="252"/>
      <c r="G487" s="252"/>
      <c r="H487" s="252"/>
      <c r="I487" s="253"/>
      <c r="J487" s="254"/>
      <c r="K487" s="271"/>
      <c r="L487" s="256"/>
      <c r="M487" s="257"/>
      <c r="N487" s="250"/>
      <c r="O487" s="9"/>
      <c r="P487" s="10"/>
      <c r="Q487" s="10"/>
      <c r="R487" s="10"/>
      <c r="S487" s="10"/>
      <c r="U487" s="11"/>
    </row>
    <row r="488">
      <c r="C488" s="252"/>
      <c r="D488" s="252"/>
      <c r="E488" s="252"/>
      <c r="F488" s="252"/>
      <c r="G488" s="252"/>
      <c r="H488" s="252"/>
      <c r="I488" s="253"/>
      <c r="J488" s="254"/>
      <c r="K488" s="271"/>
      <c r="L488" s="256"/>
      <c r="M488" s="257"/>
      <c r="N488" s="250"/>
      <c r="O488" s="9"/>
      <c r="P488" s="10"/>
      <c r="Q488" s="10"/>
      <c r="R488" s="10"/>
      <c r="S488" s="10"/>
      <c r="U488" s="11"/>
    </row>
    <row r="489">
      <c r="C489" s="252"/>
      <c r="D489" s="252"/>
      <c r="E489" s="252"/>
      <c r="F489" s="252"/>
      <c r="G489" s="252"/>
      <c r="H489" s="252"/>
      <c r="I489" s="253"/>
      <c r="J489" s="254"/>
      <c r="K489" s="271"/>
      <c r="L489" s="256"/>
      <c r="M489" s="257"/>
      <c r="N489" s="250"/>
      <c r="O489" s="9"/>
      <c r="P489" s="10"/>
      <c r="Q489" s="10"/>
      <c r="R489" s="10"/>
      <c r="S489" s="10"/>
      <c r="U489" s="11"/>
    </row>
    <row r="490">
      <c r="C490" s="252"/>
      <c r="D490" s="252"/>
      <c r="E490" s="252"/>
      <c r="F490" s="252"/>
      <c r="G490" s="252"/>
      <c r="H490" s="252"/>
      <c r="I490" s="253"/>
      <c r="J490" s="254"/>
      <c r="K490" s="271"/>
      <c r="L490" s="256"/>
      <c r="M490" s="257"/>
      <c r="N490" s="250"/>
      <c r="O490" s="9"/>
      <c r="P490" s="10"/>
      <c r="Q490" s="10"/>
      <c r="R490" s="10"/>
      <c r="S490" s="10"/>
      <c r="U490" s="11"/>
    </row>
    <row r="491">
      <c r="C491" s="252"/>
      <c r="D491" s="252"/>
      <c r="E491" s="252"/>
      <c r="F491" s="252"/>
      <c r="G491" s="252"/>
      <c r="H491" s="252"/>
      <c r="I491" s="253"/>
      <c r="J491" s="254"/>
      <c r="K491" s="271"/>
      <c r="L491" s="256"/>
      <c r="M491" s="257"/>
      <c r="N491" s="250"/>
      <c r="O491" s="9"/>
      <c r="P491" s="10"/>
      <c r="Q491" s="10"/>
      <c r="R491" s="10"/>
      <c r="S491" s="10"/>
      <c r="U491" s="11"/>
    </row>
    <row r="492">
      <c r="C492" s="252"/>
      <c r="D492" s="252"/>
      <c r="E492" s="252"/>
      <c r="F492" s="252"/>
      <c r="G492" s="252"/>
      <c r="H492" s="252"/>
      <c r="I492" s="253"/>
      <c r="J492" s="254"/>
      <c r="K492" s="271"/>
      <c r="L492" s="256"/>
      <c r="M492" s="257"/>
      <c r="N492" s="250"/>
      <c r="O492" s="9"/>
      <c r="P492" s="10"/>
      <c r="Q492" s="10"/>
      <c r="R492" s="10"/>
      <c r="S492" s="10"/>
      <c r="U492" s="11"/>
    </row>
    <row r="493">
      <c r="C493" s="252"/>
      <c r="D493" s="252"/>
      <c r="E493" s="252"/>
      <c r="F493" s="252"/>
      <c r="G493" s="252"/>
      <c r="H493" s="252"/>
      <c r="I493" s="253"/>
      <c r="J493" s="254"/>
      <c r="K493" s="271"/>
      <c r="L493" s="256"/>
      <c r="M493" s="257"/>
      <c r="N493" s="250"/>
      <c r="O493" s="9"/>
      <c r="P493" s="10"/>
      <c r="Q493" s="10"/>
      <c r="R493" s="10"/>
      <c r="S493" s="10"/>
      <c r="U493" s="11"/>
    </row>
    <row r="494">
      <c r="C494" s="252"/>
      <c r="D494" s="252"/>
      <c r="E494" s="252"/>
      <c r="F494" s="252"/>
      <c r="G494" s="252"/>
      <c r="H494" s="252"/>
      <c r="I494" s="253"/>
      <c r="J494" s="254"/>
      <c r="K494" s="271"/>
      <c r="L494" s="256"/>
      <c r="M494" s="257"/>
      <c r="N494" s="250"/>
      <c r="O494" s="9"/>
      <c r="P494" s="10"/>
      <c r="Q494" s="10"/>
      <c r="R494" s="10"/>
      <c r="S494" s="10"/>
      <c r="U494" s="11"/>
    </row>
    <row r="495">
      <c r="C495" s="252"/>
      <c r="D495" s="252"/>
      <c r="E495" s="252"/>
      <c r="F495" s="252"/>
      <c r="G495" s="252"/>
      <c r="H495" s="252"/>
      <c r="I495" s="253"/>
      <c r="J495" s="254"/>
      <c r="K495" s="271"/>
      <c r="L495" s="256"/>
      <c r="M495" s="257"/>
      <c r="N495" s="250"/>
      <c r="O495" s="9"/>
      <c r="P495" s="10"/>
      <c r="Q495" s="10"/>
      <c r="R495" s="10"/>
      <c r="S495" s="10"/>
      <c r="U495" s="11"/>
    </row>
    <row r="496">
      <c r="C496" s="252"/>
      <c r="D496" s="252"/>
      <c r="E496" s="252"/>
      <c r="F496" s="252"/>
      <c r="G496" s="252"/>
      <c r="H496" s="252"/>
      <c r="I496" s="253"/>
      <c r="J496" s="254"/>
      <c r="K496" s="271"/>
      <c r="L496" s="256"/>
      <c r="M496" s="257"/>
      <c r="N496" s="250"/>
      <c r="O496" s="9"/>
      <c r="P496" s="10"/>
      <c r="Q496" s="10"/>
      <c r="R496" s="10"/>
      <c r="S496" s="10"/>
      <c r="U496" s="11"/>
    </row>
    <row r="497">
      <c r="C497" s="252"/>
      <c r="D497" s="252"/>
      <c r="E497" s="252"/>
      <c r="F497" s="252"/>
      <c r="G497" s="252"/>
      <c r="H497" s="252"/>
      <c r="I497" s="253"/>
      <c r="J497" s="254"/>
      <c r="K497" s="271"/>
      <c r="L497" s="256"/>
      <c r="M497" s="257"/>
      <c r="N497" s="250"/>
      <c r="O497" s="9"/>
      <c r="P497" s="10"/>
      <c r="Q497" s="10"/>
      <c r="R497" s="10"/>
      <c r="S497" s="10"/>
      <c r="U497" s="11"/>
    </row>
    <row r="498">
      <c r="C498" s="252"/>
      <c r="D498" s="252"/>
      <c r="E498" s="252"/>
      <c r="F498" s="252"/>
      <c r="G498" s="252"/>
      <c r="H498" s="252"/>
      <c r="I498" s="253"/>
      <c r="J498" s="254"/>
      <c r="K498" s="271"/>
      <c r="L498" s="256"/>
      <c r="M498" s="257"/>
      <c r="N498" s="250"/>
      <c r="O498" s="9"/>
      <c r="P498" s="10"/>
      <c r="Q498" s="10"/>
      <c r="R498" s="10"/>
      <c r="S498" s="10"/>
      <c r="U498" s="11"/>
    </row>
    <row r="499">
      <c r="C499" s="252"/>
      <c r="D499" s="252"/>
      <c r="E499" s="252"/>
      <c r="F499" s="252"/>
      <c r="G499" s="252"/>
      <c r="H499" s="252"/>
      <c r="I499" s="253"/>
      <c r="J499" s="254"/>
      <c r="K499" s="271"/>
      <c r="L499" s="256"/>
      <c r="M499" s="257"/>
      <c r="N499" s="250"/>
      <c r="O499" s="9"/>
      <c r="P499" s="10"/>
      <c r="Q499" s="10"/>
      <c r="R499" s="10"/>
      <c r="S499" s="10"/>
      <c r="U499" s="11"/>
    </row>
    <row r="500">
      <c r="C500" s="252"/>
      <c r="D500" s="252"/>
      <c r="E500" s="252"/>
      <c r="F500" s="252"/>
      <c r="G500" s="252"/>
      <c r="H500" s="252"/>
      <c r="I500" s="253"/>
      <c r="J500" s="254"/>
      <c r="K500" s="271"/>
      <c r="L500" s="256"/>
      <c r="M500" s="257"/>
      <c r="N500" s="250"/>
      <c r="O500" s="9"/>
      <c r="P500" s="10"/>
      <c r="Q500" s="10"/>
      <c r="R500" s="10"/>
      <c r="S500" s="10"/>
      <c r="U500" s="11"/>
    </row>
    <row r="501">
      <c r="C501" s="252"/>
      <c r="D501" s="252"/>
      <c r="E501" s="252"/>
      <c r="F501" s="252"/>
      <c r="G501" s="252"/>
      <c r="H501" s="252"/>
      <c r="I501" s="253"/>
      <c r="J501" s="254"/>
      <c r="K501" s="271"/>
      <c r="L501" s="256"/>
      <c r="M501" s="257"/>
      <c r="N501" s="250"/>
      <c r="O501" s="9"/>
      <c r="P501" s="10"/>
      <c r="Q501" s="10"/>
      <c r="R501" s="10"/>
      <c r="S501" s="10"/>
      <c r="U501" s="11"/>
    </row>
    <row r="502">
      <c r="C502" s="252"/>
      <c r="D502" s="252"/>
      <c r="E502" s="252"/>
      <c r="F502" s="252"/>
      <c r="G502" s="252"/>
      <c r="H502" s="252"/>
      <c r="I502" s="253"/>
      <c r="J502" s="254"/>
      <c r="K502" s="271"/>
      <c r="L502" s="256"/>
      <c r="M502" s="257"/>
      <c r="N502" s="250"/>
      <c r="O502" s="9"/>
      <c r="P502" s="10"/>
      <c r="Q502" s="10"/>
      <c r="R502" s="10"/>
      <c r="S502" s="10"/>
      <c r="U502" s="11"/>
    </row>
    <row r="503">
      <c r="C503" s="252"/>
      <c r="D503" s="252"/>
      <c r="E503" s="252"/>
      <c r="F503" s="252"/>
      <c r="G503" s="252"/>
      <c r="H503" s="252"/>
      <c r="I503" s="253"/>
      <c r="J503" s="254"/>
      <c r="K503" s="271"/>
      <c r="L503" s="256"/>
      <c r="M503" s="257"/>
      <c r="N503" s="250"/>
      <c r="O503" s="9"/>
      <c r="P503" s="10"/>
      <c r="Q503" s="10"/>
      <c r="R503" s="10"/>
      <c r="S503" s="10"/>
      <c r="U503" s="11"/>
    </row>
    <row r="504">
      <c r="C504" s="252"/>
      <c r="D504" s="252"/>
      <c r="E504" s="252"/>
      <c r="F504" s="252"/>
      <c r="G504" s="252"/>
      <c r="H504" s="252"/>
      <c r="I504" s="253"/>
      <c r="J504" s="254"/>
      <c r="K504" s="271"/>
      <c r="L504" s="256"/>
      <c r="M504" s="257"/>
      <c r="N504" s="250"/>
      <c r="O504" s="9"/>
      <c r="P504" s="10"/>
      <c r="Q504" s="10"/>
      <c r="R504" s="10"/>
      <c r="S504" s="10"/>
      <c r="U504" s="11"/>
    </row>
    <row r="505">
      <c r="C505" s="252"/>
      <c r="D505" s="252"/>
      <c r="E505" s="252"/>
      <c r="F505" s="252"/>
      <c r="G505" s="252"/>
      <c r="H505" s="252"/>
      <c r="I505" s="253"/>
      <c r="J505" s="254"/>
      <c r="K505" s="271"/>
      <c r="L505" s="256"/>
      <c r="M505" s="257"/>
      <c r="N505" s="250"/>
      <c r="O505" s="9"/>
      <c r="P505" s="10"/>
      <c r="Q505" s="10"/>
      <c r="R505" s="10"/>
      <c r="S505" s="10"/>
      <c r="U505" s="11"/>
    </row>
    <row r="506">
      <c r="C506" s="252"/>
      <c r="D506" s="252"/>
      <c r="E506" s="252"/>
      <c r="F506" s="252"/>
      <c r="G506" s="252"/>
      <c r="H506" s="252"/>
      <c r="I506" s="253"/>
      <c r="J506" s="254"/>
      <c r="K506" s="271"/>
      <c r="L506" s="256"/>
      <c r="M506" s="257"/>
      <c r="N506" s="250"/>
      <c r="O506" s="9"/>
      <c r="P506" s="10"/>
      <c r="Q506" s="10"/>
      <c r="R506" s="10"/>
      <c r="S506" s="10"/>
      <c r="U506" s="11"/>
    </row>
    <row r="507">
      <c r="C507" s="252"/>
      <c r="D507" s="252"/>
      <c r="E507" s="252"/>
      <c r="F507" s="252"/>
      <c r="G507" s="252"/>
      <c r="H507" s="252"/>
      <c r="I507" s="253"/>
      <c r="J507" s="254"/>
      <c r="K507" s="271"/>
      <c r="L507" s="256"/>
      <c r="M507" s="257"/>
      <c r="N507" s="250"/>
      <c r="O507" s="9"/>
      <c r="P507" s="10"/>
      <c r="Q507" s="10"/>
      <c r="R507" s="10"/>
      <c r="S507" s="10"/>
      <c r="U507" s="11"/>
    </row>
    <row r="508">
      <c r="C508" s="252"/>
      <c r="D508" s="252"/>
      <c r="E508" s="252"/>
      <c r="F508" s="252"/>
      <c r="G508" s="252"/>
      <c r="H508" s="252"/>
      <c r="I508" s="253"/>
      <c r="J508" s="254"/>
      <c r="K508" s="271"/>
      <c r="L508" s="256"/>
      <c r="M508" s="257"/>
      <c r="N508" s="250"/>
      <c r="O508" s="9"/>
      <c r="P508" s="10"/>
      <c r="Q508" s="10"/>
      <c r="R508" s="10"/>
      <c r="S508" s="10"/>
      <c r="U508" s="11"/>
    </row>
    <row r="509">
      <c r="C509" s="252"/>
      <c r="D509" s="252"/>
      <c r="E509" s="252"/>
      <c r="F509" s="252"/>
      <c r="G509" s="252"/>
      <c r="H509" s="252"/>
      <c r="I509" s="253"/>
      <c r="J509" s="254"/>
      <c r="K509" s="271"/>
      <c r="L509" s="256"/>
      <c r="M509" s="257"/>
      <c r="N509" s="250"/>
      <c r="O509" s="9"/>
      <c r="P509" s="10"/>
      <c r="Q509" s="10"/>
      <c r="R509" s="10"/>
      <c r="S509" s="10"/>
      <c r="U509" s="11"/>
    </row>
    <row r="510">
      <c r="C510" s="252"/>
      <c r="D510" s="252"/>
      <c r="E510" s="252"/>
      <c r="F510" s="252"/>
      <c r="G510" s="252"/>
      <c r="H510" s="252"/>
      <c r="I510" s="253"/>
      <c r="J510" s="254"/>
      <c r="K510" s="271"/>
      <c r="L510" s="256"/>
      <c r="M510" s="257"/>
      <c r="N510" s="250"/>
      <c r="O510" s="9"/>
      <c r="P510" s="10"/>
      <c r="Q510" s="10"/>
      <c r="R510" s="10"/>
      <c r="S510" s="10"/>
      <c r="U510" s="11"/>
    </row>
    <row r="511">
      <c r="C511" s="252"/>
      <c r="D511" s="252"/>
      <c r="E511" s="252"/>
      <c r="F511" s="252"/>
      <c r="G511" s="252"/>
      <c r="H511" s="252"/>
      <c r="I511" s="253"/>
      <c r="J511" s="254"/>
      <c r="K511" s="271"/>
      <c r="L511" s="256"/>
      <c r="M511" s="257"/>
      <c r="N511" s="250"/>
      <c r="O511" s="9"/>
      <c r="P511" s="10"/>
      <c r="Q511" s="10"/>
      <c r="R511" s="10"/>
      <c r="S511" s="10"/>
      <c r="U511" s="11"/>
    </row>
    <row r="512">
      <c r="C512" s="252"/>
      <c r="D512" s="252"/>
      <c r="E512" s="252"/>
      <c r="F512" s="252"/>
      <c r="G512" s="252"/>
      <c r="H512" s="252"/>
      <c r="I512" s="253"/>
      <c r="J512" s="254"/>
      <c r="K512" s="271"/>
      <c r="L512" s="256"/>
      <c r="M512" s="257"/>
      <c r="N512" s="250"/>
      <c r="O512" s="9"/>
      <c r="P512" s="10"/>
      <c r="Q512" s="10"/>
      <c r="R512" s="10"/>
      <c r="S512" s="10"/>
      <c r="U512" s="11"/>
    </row>
    <row r="513">
      <c r="C513" s="252"/>
      <c r="D513" s="252"/>
      <c r="E513" s="252"/>
      <c r="F513" s="252"/>
      <c r="G513" s="252"/>
      <c r="H513" s="252"/>
      <c r="I513" s="253"/>
      <c r="J513" s="254"/>
      <c r="K513" s="271"/>
      <c r="L513" s="256"/>
      <c r="M513" s="257"/>
      <c r="N513" s="250"/>
      <c r="O513" s="9"/>
      <c r="P513" s="10"/>
      <c r="Q513" s="10"/>
      <c r="R513" s="10"/>
      <c r="S513" s="10"/>
      <c r="U513" s="11"/>
    </row>
    <row r="514">
      <c r="C514" s="252"/>
      <c r="D514" s="252"/>
      <c r="E514" s="252"/>
      <c r="F514" s="252"/>
      <c r="G514" s="252"/>
      <c r="H514" s="252"/>
      <c r="I514" s="253"/>
      <c r="J514" s="254"/>
      <c r="K514" s="271"/>
      <c r="L514" s="256"/>
      <c r="M514" s="257"/>
      <c r="N514" s="250"/>
      <c r="O514" s="9"/>
      <c r="P514" s="10"/>
      <c r="Q514" s="10"/>
      <c r="R514" s="10"/>
      <c r="S514" s="10"/>
      <c r="U514" s="11"/>
    </row>
    <row r="515">
      <c r="C515" s="252"/>
      <c r="D515" s="252"/>
      <c r="E515" s="252"/>
      <c r="F515" s="252"/>
      <c r="G515" s="252"/>
      <c r="H515" s="252"/>
      <c r="I515" s="253"/>
      <c r="J515" s="254"/>
      <c r="K515" s="271"/>
      <c r="L515" s="256"/>
      <c r="M515" s="257"/>
      <c r="N515" s="250"/>
      <c r="O515" s="9"/>
      <c r="P515" s="10"/>
      <c r="Q515" s="10"/>
      <c r="R515" s="10"/>
      <c r="S515" s="10"/>
      <c r="U515" s="11"/>
    </row>
    <row r="516">
      <c r="C516" s="252"/>
      <c r="D516" s="252"/>
      <c r="E516" s="252"/>
      <c r="F516" s="252"/>
      <c r="G516" s="252"/>
      <c r="H516" s="252"/>
      <c r="I516" s="253"/>
      <c r="J516" s="254"/>
      <c r="K516" s="271"/>
      <c r="L516" s="256"/>
      <c r="M516" s="257"/>
      <c r="N516" s="250"/>
      <c r="O516" s="9"/>
      <c r="P516" s="10"/>
      <c r="Q516" s="10"/>
      <c r="R516" s="10"/>
      <c r="S516" s="10"/>
      <c r="U516" s="11"/>
    </row>
    <row r="517">
      <c r="C517" s="252"/>
      <c r="D517" s="252"/>
      <c r="E517" s="252"/>
      <c r="F517" s="252"/>
      <c r="G517" s="252"/>
      <c r="H517" s="252"/>
      <c r="I517" s="253"/>
      <c r="J517" s="254"/>
      <c r="K517" s="271"/>
      <c r="L517" s="256"/>
      <c r="M517" s="257"/>
      <c r="N517" s="250"/>
      <c r="O517" s="9"/>
      <c r="P517" s="10"/>
      <c r="Q517" s="10"/>
      <c r="R517" s="10"/>
      <c r="S517" s="10"/>
      <c r="U517" s="11"/>
    </row>
    <row r="518">
      <c r="C518" s="252"/>
      <c r="D518" s="252"/>
      <c r="E518" s="252"/>
      <c r="F518" s="252"/>
      <c r="G518" s="252"/>
      <c r="H518" s="252"/>
      <c r="I518" s="253"/>
      <c r="J518" s="254"/>
      <c r="K518" s="271"/>
      <c r="L518" s="256"/>
      <c r="M518" s="257"/>
      <c r="N518" s="250"/>
      <c r="O518" s="9"/>
      <c r="P518" s="10"/>
      <c r="Q518" s="10"/>
      <c r="R518" s="10"/>
      <c r="S518" s="10"/>
      <c r="U518" s="11"/>
    </row>
    <row r="519">
      <c r="C519" s="252"/>
      <c r="D519" s="252"/>
      <c r="E519" s="252"/>
      <c r="F519" s="252"/>
      <c r="G519" s="252"/>
      <c r="H519" s="252"/>
      <c r="I519" s="253"/>
      <c r="J519" s="254"/>
      <c r="K519" s="271"/>
      <c r="L519" s="256"/>
      <c r="M519" s="257"/>
      <c r="N519" s="250"/>
      <c r="O519" s="9"/>
      <c r="P519" s="10"/>
      <c r="Q519" s="10"/>
      <c r="R519" s="10"/>
      <c r="S519" s="10"/>
      <c r="U519" s="11"/>
    </row>
    <row r="520">
      <c r="C520" s="252"/>
      <c r="D520" s="252"/>
      <c r="E520" s="252"/>
      <c r="F520" s="252"/>
      <c r="G520" s="252"/>
      <c r="H520" s="252"/>
      <c r="I520" s="253"/>
      <c r="J520" s="254"/>
      <c r="K520" s="271"/>
      <c r="L520" s="256"/>
      <c r="M520" s="257"/>
      <c r="N520" s="250"/>
      <c r="O520" s="9"/>
      <c r="P520" s="10"/>
      <c r="Q520" s="10"/>
      <c r="R520" s="10"/>
      <c r="S520" s="10"/>
      <c r="U520" s="11"/>
    </row>
    <row r="521">
      <c r="C521" s="252"/>
      <c r="D521" s="252"/>
      <c r="E521" s="252"/>
      <c r="F521" s="252"/>
      <c r="G521" s="252"/>
      <c r="H521" s="252"/>
      <c r="I521" s="253"/>
      <c r="J521" s="254"/>
      <c r="K521" s="271"/>
      <c r="L521" s="256"/>
      <c r="M521" s="257"/>
      <c r="N521" s="250"/>
      <c r="O521" s="9"/>
      <c r="P521" s="10"/>
      <c r="Q521" s="10"/>
      <c r="R521" s="10"/>
      <c r="S521" s="10"/>
      <c r="U521" s="11"/>
    </row>
    <row r="522">
      <c r="C522" s="252"/>
      <c r="D522" s="252"/>
      <c r="E522" s="252"/>
      <c r="F522" s="252"/>
      <c r="G522" s="252"/>
      <c r="H522" s="252"/>
      <c r="I522" s="253"/>
      <c r="J522" s="254"/>
      <c r="K522" s="271"/>
      <c r="L522" s="256"/>
      <c r="M522" s="257"/>
      <c r="N522" s="250"/>
      <c r="O522" s="9"/>
      <c r="P522" s="10"/>
      <c r="Q522" s="10"/>
      <c r="R522" s="10"/>
      <c r="S522" s="10"/>
      <c r="U522" s="11"/>
    </row>
    <row r="523">
      <c r="C523" s="252"/>
      <c r="D523" s="252"/>
      <c r="E523" s="252"/>
      <c r="F523" s="252"/>
      <c r="G523" s="252"/>
      <c r="H523" s="252"/>
      <c r="I523" s="253"/>
      <c r="J523" s="254"/>
      <c r="K523" s="271"/>
      <c r="L523" s="256"/>
      <c r="M523" s="257"/>
      <c r="N523" s="250"/>
      <c r="O523" s="9"/>
      <c r="P523" s="10"/>
      <c r="Q523" s="10"/>
      <c r="R523" s="10"/>
      <c r="S523" s="10"/>
      <c r="U523" s="11"/>
    </row>
    <row r="524">
      <c r="C524" s="252"/>
      <c r="D524" s="252"/>
      <c r="E524" s="252"/>
      <c r="F524" s="252"/>
      <c r="G524" s="252"/>
      <c r="H524" s="252"/>
      <c r="I524" s="253"/>
      <c r="J524" s="254"/>
      <c r="K524" s="271"/>
      <c r="L524" s="256"/>
      <c r="M524" s="257"/>
      <c r="N524" s="250"/>
      <c r="O524" s="9"/>
      <c r="P524" s="10"/>
      <c r="Q524" s="10"/>
      <c r="R524" s="10"/>
      <c r="S524" s="10"/>
      <c r="U524" s="11"/>
    </row>
    <row r="525">
      <c r="C525" s="252"/>
      <c r="D525" s="252"/>
      <c r="E525" s="252"/>
      <c r="F525" s="252"/>
      <c r="G525" s="252"/>
      <c r="H525" s="252"/>
      <c r="I525" s="253"/>
      <c r="J525" s="254"/>
      <c r="K525" s="271"/>
      <c r="L525" s="256"/>
      <c r="M525" s="257"/>
      <c r="N525" s="250"/>
      <c r="O525" s="9"/>
      <c r="P525" s="10"/>
      <c r="Q525" s="10"/>
      <c r="R525" s="10"/>
      <c r="S525" s="10"/>
      <c r="U525" s="11"/>
    </row>
    <row r="526">
      <c r="C526" s="252"/>
      <c r="D526" s="252"/>
      <c r="E526" s="252"/>
      <c r="F526" s="252"/>
      <c r="G526" s="252"/>
      <c r="H526" s="252"/>
      <c r="I526" s="253"/>
      <c r="J526" s="254"/>
      <c r="K526" s="271"/>
      <c r="L526" s="256"/>
      <c r="M526" s="257"/>
      <c r="N526" s="250"/>
      <c r="O526" s="9"/>
      <c r="P526" s="10"/>
      <c r="Q526" s="10"/>
      <c r="R526" s="10"/>
      <c r="S526" s="10"/>
      <c r="U526" s="11"/>
    </row>
    <row r="527">
      <c r="C527" s="252"/>
      <c r="D527" s="252"/>
      <c r="E527" s="252"/>
      <c r="F527" s="252"/>
      <c r="G527" s="252"/>
      <c r="H527" s="252"/>
      <c r="I527" s="253"/>
      <c r="J527" s="254"/>
      <c r="K527" s="271"/>
      <c r="L527" s="256"/>
      <c r="M527" s="257"/>
      <c r="N527" s="250"/>
      <c r="O527" s="9"/>
      <c r="P527" s="10"/>
      <c r="Q527" s="10"/>
      <c r="R527" s="10"/>
      <c r="S527" s="10"/>
      <c r="U527" s="11"/>
    </row>
    <row r="528">
      <c r="C528" s="252"/>
      <c r="D528" s="252"/>
      <c r="E528" s="252"/>
      <c r="F528" s="252"/>
      <c r="G528" s="252"/>
      <c r="H528" s="252"/>
      <c r="I528" s="253"/>
      <c r="J528" s="254"/>
      <c r="K528" s="271"/>
      <c r="L528" s="256"/>
      <c r="M528" s="257"/>
      <c r="N528" s="250"/>
      <c r="O528" s="9"/>
      <c r="P528" s="10"/>
      <c r="Q528" s="10"/>
      <c r="R528" s="10"/>
      <c r="S528" s="10"/>
      <c r="U528" s="11"/>
    </row>
    <row r="529">
      <c r="C529" s="252"/>
      <c r="D529" s="252"/>
      <c r="E529" s="252"/>
      <c r="F529" s="252"/>
      <c r="G529" s="252"/>
      <c r="H529" s="252"/>
      <c r="I529" s="253"/>
      <c r="J529" s="254"/>
      <c r="K529" s="271"/>
      <c r="L529" s="256"/>
      <c r="M529" s="257"/>
      <c r="N529" s="250"/>
      <c r="O529" s="9"/>
      <c r="P529" s="10"/>
      <c r="Q529" s="10"/>
      <c r="R529" s="10"/>
      <c r="S529" s="10"/>
      <c r="U529" s="11"/>
    </row>
    <row r="530">
      <c r="C530" s="252"/>
      <c r="D530" s="252"/>
      <c r="E530" s="252"/>
      <c r="F530" s="252"/>
      <c r="G530" s="252"/>
      <c r="H530" s="252"/>
      <c r="I530" s="253"/>
      <c r="J530" s="254"/>
      <c r="K530" s="271"/>
      <c r="L530" s="256"/>
      <c r="M530" s="257"/>
      <c r="N530" s="250"/>
      <c r="O530" s="9"/>
      <c r="P530" s="10"/>
      <c r="Q530" s="10"/>
      <c r="R530" s="10"/>
      <c r="S530" s="10"/>
      <c r="U530" s="11"/>
    </row>
    <row r="531">
      <c r="C531" s="252"/>
      <c r="D531" s="252"/>
      <c r="E531" s="252"/>
      <c r="F531" s="252"/>
      <c r="G531" s="252"/>
      <c r="H531" s="252"/>
      <c r="I531" s="253"/>
      <c r="J531" s="254"/>
      <c r="K531" s="271"/>
      <c r="L531" s="256"/>
      <c r="M531" s="257"/>
      <c r="N531" s="250"/>
      <c r="O531" s="9"/>
      <c r="P531" s="10"/>
      <c r="Q531" s="10"/>
      <c r="R531" s="10"/>
      <c r="S531" s="10"/>
      <c r="U531" s="11"/>
    </row>
    <row r="532">
      <c r="C532" s="252"/>
      <c r="D532" s="252"/>
      <c r="E532" s="252"/>
      <c r="F532" s="252"/>
      <c r="G532" s="252"/>
      <c r="H532" s="252"/>
      <c r="I532" s="253"/>
      <c r="J532" s="254"/>
      <c r="K532" s="271"/>
      <c r="L532" s="256"/>
      <c r="M532" s="257"/>
      <c r="N532" s="250"/>
      <c r="O532" s="9"/>
      <c r="P532" s="10"/>
      <c r="Q532" s="10"/>
      <c r="R532" s="10"/>
      <c r="S532" s="10"/>
      <c r="U532" s="11"/>
    </row>
    <row r="533">
      <c r="C533" s="252"/>
      <c r="D533" s="252"/>
      <c r="E533" s="252"/>
      <c r="F533" s="252"/>
      <c r="G533" s="252"/>
      <c r="H533" s="252"/>
      <c r="I533" s="253"/>
      <c r="J533" s="254"/>
      <c r="K533" s="271"/>
      <c r="L533" s="256"/>
      <c r="M533" s="257"/>
      <c r="N533" s="250"/>
      <c r="O533" s="9"/>
      <c r="P533" s="10"/>
      <c r="Q533" s="10"/>
      <c r="R533" s="10"/>
      <c r="S533" s="10"/>
      <c r="U533" s="11"/>
    </row>
    <row r="534">
      <c r="C534" s="252"/>
      <c r="D534" s="252"/>
      <c r="E534" s="252"/>
      <c r="F534" s="252"/>
      <c r="G534" s="252"/>
      <c r="H534" s="252"/>
      <c r="I534" s="253"/>
      <c r="J534" s="254"/>
      <c r="K534" s="271"/>
      <c r="L534" s="256"/>
      <c r="M534" s="257"/>
      <c r="N534" s="250"/>
      <c r="O534" s="9"/>
      <c r="P534" s="10"/>
      <c r="Q534" s="10"/>
      <c r="R534" s="10"/>
      <c r="S534" s="10"/>
      <c r="U534" s="11"/>
    </row>
    <row r="535">
      <c r="C535" s="252"/>
      <c r="D535" s="252"/>
      <c r="E535" s="252"/>
      <c r="F535" s="252"/>
      <c r="G535" s="252"/>
      <c r="H535" s="252"/>
      <c r="I535" s="253"/>
      <c r="J535" s="254"/>
      <c r="K535" s="271"/>
      <c r="L535" s="256"/>
      <c r="M535" s="257"/>
      <c r="N535" s="250"/>
      <c r="O535" s="9"/>
      <c r="P535" s="10"/>
      <c r="Q535" s="10"/>
      <c r="R535" s="10"/>
      <c r="S535" s="10"/>
      <c r="U535" s="11"/>
    </row>
    <row r="536">
      <c r="C536" s="252"/>
      <c r="D536" s="252"/>
      <c r="E536" s="252"/>
      <c r="F536" s="252"/>
      <c r="G536" s="252"/>
      <c r="H536" s="252"/>
      <c r="I536" s="253"/>
      <c r="J536" s="254"/>
      <c r="K536" s="271"/>
      <c r="L536" s="256"/>
      <c r="M536" s="257"/>
      <c r="N536" s="250"/>
      <c r="O536" s="9"/>
      <c r="P536" s="10"/>
      <c r="Q536" s="10"/>
      <c r="R536" s="10"/>
      <c r="S536" s="10"/>
      <c r="U536" s="11"/>
    </row>
    <row r="537">
      <c r="C537" s="252"/>
      <c r="D537" s="252"/>
      <c r="E537" s="252"/>
      <c r="F537" s="252"/>
      <c r="G537" s="252"/>
      <c r="H537" s="252"/>
      <c r="I537" s="253"/>
      <c r="J537" s="254"/>
      <c r="K537" s="271"/>
      <c r="L537" s="256"/>
      <c r="M537" s="257"/>
      <c r="N537" s="250"/>
      <c r="O537" s="9"/>
      <c r="P537" s="10"/>
      <c r="Q537" s="10"/>
      <c r="R537" s="10"/>
      <c r="S537" s="10"/>
      <c r="U537" s="11"/>
    </row>
    <row r="538">
      <c r="C538" s="252"/>
      <c r="D538" s="252"/>
      <c r="E538" s="252"/>
      <c r="F538" s="252"/>
      <c r="G538" s="252"/>
      <c r="H538" s="252"/>
      <c r="I538" s="253"/>
      <c r="J538" s="254"/>
      <c r="K538" s="271"/>
      <c r="L538" s="256"/>
      <c r="M538" s="257"/>
      <c r="N538" s="250"/>
      <c r="O538" s="9"/>
      <c r="P538" s="10"/>
      <c r="Q538" s="10"/>
      <c r="R538" s="10"/>
      <c r="S538" s="10"/>
      <c r="U538" s="11"/>
    </row>
    <row r="539">
      <c r="C539" s="252"/>
      <c r="D539" s="252"/>
      <c r="E539" s="252"/>
      <c r="F539" s="252"/>
      <c r="G539" s="252"/>
      <c r="H539" s="252"/>
      <c r="I539" s="253"/>
      <c r="J539" s="254"/>
      <c r="K539" s="271"/>
      <c r="L539" s="256"/>
      <c r="M539" s="257"/>
      <c r="N539" s="250"/>
      <c r="O539" s="9"/>
      <c r="P539" s="10"/>
      <c r="Q539" s="10"/>
      <c r="R539" s="10"/>
      <c r="S539" s="10"/>
      <c r="U539" s="11"/>
    </row>
    <row r="540">
      <c r="C540" s="252"/>
      <c r="D540" s="252"/>
      <c r="E540" s="252"/>
      <c r="F540" s="252"/>
      <c r="G540" s="252"/>
      <c r="H540" s="252"/>
      <c r="I540" s="253"/>
      <c r="J540" s="254"/>
      <c r="K540" s="271"/>
      <c r="L540" s="256"/>
      <c r="M540" s="257"/>
      <c r="N540" s="250"/>
      <c r="O540" s="9"/>
      <c r="P540" s="10"/>
      <c r="Q540" s="10"/>
      <c r="R540" s="10"/>
      <c r="S540" s="10"/>
      <c r="U540" s="11"/>
    </row>
    <row r="541">
      <c r="C541" s="252"/>
      <c r="D541" s="252"/>
      <c r="E541" s="252"/>
      <c r="F541" s="252"/>
      <c r="G541" s="252"/>
      <c r="H541" s="252"/>
      <c r="I541" s="253"/>
      <c r="J541" s="254"/>
      <c r="K541" s="271"/>
      <c r="L541" s="256"/>
      <c r="M541" s="257"/>
      <c r="N541" s="250"/>
      <c r="O541" s="9"/>
      <c r="P541" s="10"/>
      <c r="Q541" s="10"/>
      <c r="R541" s="10"/>
      <c r="S541" s="10"/>
      <c r="U541" s="11"/>
    </row>
    <row r="542">
      <c r="C542" s="252"/>
      <c r="D542" s="252"/>
      <c r="E542" s="252"/>
      <c r="F542" s="252"/>
      <c r="G542" s="252"/>
      <c r="H542" s="252"/>
      <c r="I542" s="253"/>
      <c r="J542" s="254"/>
      <c r="K542" s="271"/>
      <c r="L542" s="256"/>
      <c r="M542" s="257"/>
      <c r="N542" s="250"/>
      <c r="O542" s="9"/>
      <c r="P542" s="10"/>
      <c r="Q542" s="10"/>
      <c r="R542" s="10"/>
      <c r="S542" s="10"/>
      <c r="U542" s="11"/>
    </row>
    <row r="543">
      <c r="C543" s="252"/>
      <c r="D543" s="252"/>
      <c r="E543" s="252"/>
      <c r="F543" s="252"/>
      <c r="G543" s="252"/>
      <c r="H543" s="252"/>
      <c r="I543" s="253"/>
      <c r="J543" s="254"/>
      <c r="K543" s="271"/>
      <c r="L543" s="256"/>
      <c r="M543" s="257"/>
      <c r="N543" s="250"/>
      <c r="O543" s="9"/>
      <c r="P543" s="10"/>
      <c r="Q543" s="10"/>
      <c r="R543" s="10"/>
      <c r="S543" s="10"/>
      <c r="U543" s="11"/>
    </row>
    <row r="544">
      <c r="C544" s="252"/>
      <c r="D544" s="252"/>
      <c r="E544" s="252"/>
      <c r="F544" s="252"/>
      <c r="G544" s="252"/>
      <c r="H544" s="252"/>
      <c r="I544" s="253"/>
      <c r="J544" s="254"/>
      <c r="K544" s="271"/>
      <c r="L544" s="256"/>
      <c r="M544" s="257"/>
      <c r="N544" s="250"/>
      <c r="O544" s="9"/>
      <c r="P544" s="10"/>
      <c r="Q544" s="10"/>
      <c r="R544" s="10"/>
      <c r="S544" s="10"/>
      <c r="U544" s="11"/>
    </row>
    <row r="545">
      <c r="C545" s="252"/>
      <c r="D545" s="252"/>
      <c r="E545" s="252"/>
      <c r="F545" s="252"/>
      <c r="G545" s="252"/>
      <c r="H545" s="252"/>
      <c r="I545" s="253"/>
      <c r="J545" s="254"/>
      <c r="K545" s="271"/>
      <c r="L545" s="256"/>
      <c r="M545" s="257"/>
      <c r="N545" s="250"/>
      <c r="O545" s="9"/>
      <c r="P545" s="10"/>
      <c r="Q545" s="10"/>
      <c r="R545" s="10"/>
      <c r="S545" s="10"/>
      <c r="U545" s="11"/>
    </row>
    <row r="546">
      <c r="C546" s="252"/>
      <c r="D546" s="252"/>
      <c r="E546" s="252"/>
      <c r="F546" s="252"/>
      <c r="G546" s="252"/>
      <c r="H546" s="252"/>
      <c r="I546" s="253"/>
      <c r="J546" s="254"/>
      <c r="K546" s="271"/>
      <c r="L546" s="256"/>
      <c r="M546" s="257"/>
      <c r="N546" s="250"/>
      <c r="O546" s="9"/>
      <c r="P546" s="10"/>
      <c r="Q546" s="10"/>
      <c r="R546" s="10"/>
      <c r="S546" s="10"/>
      <c r="U546" s="11"/>
    </row>
    <row r="547">
      <c r="C547" s="252"/>
      <c r="D547" s="252"/>
      <c r="E547" s="252"/>
      <c r="F547" s="252"/>
      <c r="G547" s="252"/>
      <c r="H547" s="252"/>
      <c r="I547" s="253"/>
      <c r="J547" s="254"/>
      <c r="K547" s="271"/>
      <c r="L547" s="256"/>
      <c r="M547" s="257"/>
      <c r="N547" s="250"/>
      <c r="O547" s="9"/>
      <c r="P547" s="10"/>
      <c r="Q547" s="10"/>
      <c r="R547" s="10"/>
      <c r="S547" s="10"/>
      <c r="U547" s="11"/>
    </row>
    <row r="548">
      <c r="C548" s="252"/>
      <c r="D548" s="252"/>
      <c r="E548" s="252"/>
      <c r="F548" s="252"/>
      <c r="G548" s="252"/>
      <c r="H548" s="252"/>
      <c r="I548" s="253"/>
      <c r="J548" s="254"/>
      <c r="K548" s="271"/>
      <c r="L548" s="256"/>
      <c r="M548" s="257"/>
      <c r="N548" s="250"/>
      <c r="O548" s="9"/>
      <c r="P548" s="10"/>
      <c r="Q548" s="10"/>
      <c r="R548" s="10"/>
      <c r="S548" s="10"/>
      <c r="U548" s="11"/>
    </row>
    <row r="549">
      <c r="C549" s="252"/>
      <c r="D549" s="252"/>
      <c r="E549" s="252"/>
      <c r="F549" s="252"/>
      <c r="G549" s="252"/>
      <c r="H549" s="252"/>
      <c r="I549" s="253"/>
      <c r="J549" s="254"/>
      <c r="K549" s="271"/>
      <c r="L549" s="256"/>
      <c r="M549" s="257"/>
      <c r="N549" s="250"/>
      <c r="O549" s="9"/>
      <c r="P549" s="10"/>
      <c r="Q549" s="10"/>
      <c r="R549" s="10"/>
      <c r="S549" s="10"/>
      <c r="U549" s="11"/>
    </row>
    <row r="550">
      <c r="C550" s="252"/>
      <c r="D550" s="252"/>
      <c r="E550" s="252"/>
      <c r="F550" s="252"/>
      <c r="G550" s="252"/>
      <c r="H550" s="252"/>
      <c r="I550" s="253"/>
      <c r="J550" s="254"/>
      <c r="K550" s="271"/>
      <c r="L550" s="256"/>
      <c r="M550" s="257"/>
      <c r="N550" s="250"/>
      <c r="O550" s="9"/>
      <c r="P550" s="10"/>
      <c r="Q550" s="10"/>
      <c r="R550" s="10"/>
      <c r="S550" s="10"/>
      <c r="U550" s="11"/>
    </row>
    <row r="551">
      <c r="C551" s="252"/>
      <c r="D551" s="252"/>
      <c r="E551" s="252"/>
      <c r="F551" s="252"/>
      <c r="G551" s="252"/>
      <c r="H551" s="252"/>
      <c r="I551" s="253"/>
      <c r="J551" s="254"/>
      <c r="K551" s="271"/>
      <c r="L551" s="256"/>
      <c r="M551" s="257"/>
      <c r="N551" s="250"/>
      <c r="O551" s="9"/>
      <c r="P551" s="10"/>
      <c r="Q551" s="10"/>
      <c r="R551" s="10"/>
      <c r="S551" s="10"/>
      <c r="U551" s="11"/>
    </row>
    <row r="552">
      <c r="C552" s="252"/>
      <c r="D552" s="252"/>
      <c r="E552" s="252"/>
      <c r="F552" s="252"/>
      <c r="G552" s="252"/>
      <c r="H552" s="252"/>
      <c r="I552" s="253"/>
      <c r="J552" s="254"/>
      <c r="K552" s="271"/>
      <c r="L552" s="256"/>
      <c r="M552" s="257"/>
      <c r="N552" s="250"/>
      <c r="O552" s="9"/>
      <c r="P552" s="10"/>
      <c r="Q552" s="10"/>
      <c r="R552" s="10"/>
      <c r="S552" s="10"/>
      <c r="U552" s="11"/>
    </row>
    <row r="553">
      <c r="C553" s="252"/>
      <c r="D553" s="252"/>
      <c r="E553" s="252"/>
      <c r="F553" s="252"/>
      <c r="G553" s="252"/>
      <c r="H553" s="252"/>
      <c r="I553" s="253"/>
      <c r="J553" s="254"/>
      <c r="K553" s="271"/>
      <c r="L553" s="256"/>
      <c r="M553" s="257"/>
      <c r="N553" s="250"/>
      <c r="O553" s="9"/>
      <c r="P553" s="10"/>
      <c r="Q553" s="10"/>
      <c r="R553" s="10"/>
      <c r="S553" s="10"/>
      <c r="U553" s="11"/>
    </row>
    <row r="554">
      <c r="C554" s="252"/>
      <c r="D554" s="252"/>
      <c r="E554" s="252"/>
      <c r="F554" s="252"/>
      <c r="G554" s="252"/>
      <c r="H554" s="252"/>
      <c r="I554" s="253"/>
      <c r="J554" s="254"/>
      <c r="K554" s="271"/>
      <c r="L554" s="256"/>
      <c r="M554" s="257"/>
      <c r="N554" s="250"/>
      <c r="O554" s="9"/>
      <c r="P554" s="10"/>
      <c r="Q554" s="10"/>
      <c r="R554" s="10"/>
      <c r="S554" s="10"/>
      <c r="U554" s="11"/>
    </row>
    <row r="555">
      <c r="C555" s="252"/>
      <c r="D555" s="252"/>
      <c r="E555" s="252"/>
      <c r="F555" s="252"/>
      <c r="G555" s="252"/>
      <c r="H555" s="252"/>
      <c r="I555" s="253"/>
      <c r="J555" s="254"/>
      <c r="K555" s="271"/>
      <c r="L555" s="256"/>
      <c r="M555" s="257"/>
      <c r="N555" s="250"/>
      <c r="O555" s="9"/>
      <c r="P555" s="10"/>
      <c r="Q555" s="10"/>
      <c r="R555" s="10"/>
      <c r="S555" s="10"/>
      <c r="U555" s="11"/>
    </row>
    <row r="556">
      <c r="C556" s="252"/>
      <c r="D556" s="252"/>
      <c r="E556" s="252"/>
      <c r="F556" s="252"/>
      <c r="G556" s="252"/>
      <c r="H556" s="252"/>
      <c r="I556" s="253"/>
      <c r="J556" s="254"/>
      <c r="K556" s="271"/>
      <c r="L556" s="256"/>
      <c r="M556" s="257"/>
      <c r="N556" s="250"/>
      <c r="O556" s="9"/>
      <c r="P556" s="10"/>
      <c r="Q556" s="10"/>
      <c r="R556" s="10"/>
      <c r="S556" s="10"/>
      <c r="U556" s="11"/>
    </row>
    <row r="557">
      <c r="C557" s="252"/>
      <c r="D557" s="252"/>
      <c r="E557" s="252"/>
      <c r="F557" s="252"/>
      <c r="G557" s="252"/>
      <c r="H557" s="252"/>
      <c r="I557" s="253"/>
      <c r="J557" s="254"/>
      <c r="K557" s="271"/>
      <c r="L557" s="256"/>
      <c r="M557" s="257"/>
      <c r="N557" s="250"/>
      <c r="O557" s="9"/>
      <c r="P557" s="10"/>
      <c r="Q557" s="10"/>
      <c r="R557" s="10"/>
      <c r="S557" s="10"/>
      <c r="U557" s="11"/>
    </row>
    <row r="558">
      <c r="C558" s="252"/>
      <c r="D558" s="252"/>
      <c r="E558" s="252"/>
      <c r="F558" s="252"/>
      <c r="G558" s="252"/>
      <c r="H558" s="252"/>
      <c r="I558" s="253"/>
      <c r="J558" s="254"/>
      <c r="K558" s="271"/>
      <c r="L558" s="256"/>
      <c r="M558" s="257"/>
      <c r="N558" s="250"/>
      <c r="O558" s="9"/>
      <c r="P558" s="10"/>
      <c r="Q558" s="10"/>
      <c r="R558" s="10"/>
      <c r="S558" s="10"/>
      <c r="U558" s="11"/>
    </row>
    <row r="559">
      <c r="C559" s="252"/>
      <c r="D559" s="252"/>
      <c r="E559" s="252"/>
      <c r="F559" s="252"/>
      <c r="G559" s="252"/>
      <c r="H559" s="252"/>
      <c r="I559" s="253"/>
      <c r="J559" s="254"/>
      <c r="K559" s="271"/>
      <c r="L559" s="256"/>
      <c r="M559" s="257"/>
      <c r="N559" s="250"/>
      <c r="O559" s="9"/>
      <c r="P559" s="10"/>
      <c r="Q559" s="10"/>
      <c r="R559" s="10"/>
      <c r="S559" s="10"/>
      <c r="U559" s="11"/>
    </row>
    <row r="560">
      <c r="C560" s="252"/>
      <c r="D560" s="252"/>
      <c r="E560" s="252"/>
      <c r="F560" s="252"/>
      <c r="G560" s="252"/>
      <c r="H560" s="252"/>
      <c r="I560" s="253"/>
      <c r="J560" s="254"/>
      <c r="K560" s="271"/>
      <c r="L560" s="256"/>
      <c r="M560" s="257"/>
      <c r="N560" s="250"/>
      <c r="O560" s="9"/>
      <c r="P560" s="10"/>
      <c r="Q560" s="10"/>
      <c r="R560" s="10"/>
      <c r="S560" s="10"/>
      <c r="U560" s="11"/>
    </row>
    <row r="561">
      <c r="C561" s="252"/>
      <c r="D561" s="252"/>
      <c r="E561" s="252"/>
      <c r="F561" s="252"/>
      <c r="G561" s="252"/>
      <c r="H561" s="252"/>
      <c r="I561" s="253"/>
      <c r="J561" s="254"/>
      <c r="K561" s="271"/>
      <c r="L561" s="256"/>
      <c r="M561" s="257"/>
      <c r="N561" s="250"/>
      <c r="O561" s="9"/>
      <c r="P561" s="10"/>
      <c r="Q561" s="10"/>
      <c r="R561" s="10"/>
      <c r="S561" s="10"/>
      <c r="U561" s="11"/>
    </row>
    <row r="562">
      <c r="C562" s="252"/>
      <c r="D562" s="252"/>
      <c r="E562" s="252"/>
      <c r="F562" s="252"/>
      <c r="G562" s="252"/>
      <c r="H562" s="252"/>
      <c r="I562" s="253"/>
      <c r="J562" s="254"/>
      <c r="K562" s="271"/>
      <c r="L562" s="256"/>
      <c r="M562" s="257"/>
      <c r="N562" s="250"/>
      <c r="O562" s="9"/>
      <c r="P562" s="10"/>
      <c r="Q562" s="10"/>
      <c r="R562" s="10"/>
      <c r="S562" s="10"/>
      <c r="U562" s="11"/>
    </row>
    <row r="563">
      <c r="C563" s="252"/>
      <c r="D563" s="252"/>
      <c r="E563" s="252"/>
      <c r="F563" s="252"/>
      <c r="G563" s="252"/>
      <c r="H563" s="252"/>
      <c r="I563" s="253"/>
      <c r="J563" s="254"/>
      <c r="K563" s="271"/>
      <c r="L563" s="256"/>
      <c r="M563" s="257"/>
      <c r="N563" s="250"/>
      <c r="O563" s="9"/>
      <c r="P563" s="10"/>
      <c r="Q563" s="10"/>
      <c r="R563" s="10"/>
      <c r="S563" s="10"/>
      <c r="U563" s="11"/>
    </row>
    <row r="564">
      <c r="C564" s="252"/>
      <c r="D564" s="252"/>
      <c r="E564" s="252"/>
      <c r="F564" s="252"/>
      <c r="G564" s="252"/>
      <c r="H564" s="252"/>
      <c r="I564" s="253"/>
      <c r="J564" s="254"/>
      <c r="K564" s="271"/>
      <c r="L564" s="256"/>
      <c r="M564" s="257"/>
      <c r="N564" s="250"/>
      <c r="O564" s="9"/>
      <c r="P564" s="10"/>
      <c r="Q564" s="10"/>
      <c r="R564" s="10"/>
      <c r="S564" s="10"/>
      <c r="U564" s="11"/>
    </row>
    <row r="565">
      <c r="C565" s="252"/>
      <c r="D565" s="252"/>
      <c r="E565" s="252"/>
      <c r="F565" s="252"/>
      <c r="G565" s="252"/>
      <c r="H565" s="252"/>
      <c r="I565" s="253"/>
      <c r="J565" s="254"/>
      <c r="K565" s="271"/>
      <c r="L565" s="256"/>
      <c r="M565" s="257"/>
      <c r="N565" s="250"/>
      <c r="O565" s="9"/>
      <c r="P565" s="10"/>
      <c r="Q565" s="10"/>
      <c r="R565" s="10"/>
      <c r="S565" s="10"/>
      <c r="U565" s="11"/>
    </row>
    <row r="566">
      <c r="C566" s="252"/>
      <c r="D566" s="252"/>
      <c r="E566" s="252"/>
      <c r="F566" s="252"/>
      <c r="G566" s="252"/>
      <c r="H566" s="252"/>
      <c r="I566" s="253"/>
      <c r="J566" s="254"/>
      <c r="K566" s="271"/>
      <c r="L566" s="256"/>
      <c r="M566" s="257"/>
      <c r="N566" s="250"/>
      <c r="O566" s="9"/>
      <c r="P566" s="10"/>
      <c r="Q566" s="10"/>
      <c r="R566" s="10"/>
      <c r="S566" s="10"/>
      <c r="U566" s="11"/>
    </row>
    <row r="567">
      <c r="C567" s="252"/>
      <c r="D567" s="252"/>
      <c r="E567" s="252"/>
      <c r="F567" s="252"/>
      <c r="G567" s="252"/>
      <c r="H567" s="252"/>
      <c r="I567" s="253"/>
      <c r="J567" s="254"/>
      <c r="K567" s="271"/>
      <c r="L567" s="256"/>
      <c r="M567" s="257"/>
      <c r="N567" s="250"/>
      <c r="O567" s="9"/>
      <c r="P567" s="10"/>
      <c r="Q567" s="10"/>
      <c r="R567" s="10"/>
      <c r="S567" s="10"/>
      <c r="U567" s="11"/>
    </row>
    <row r="568">
      <c r="C568" s="252"/>
      <c r="D568" s="252"/>
      <c r="E568" s="252"/>
      <c r="F568" s="252"/>
      <c r="G568" s="252"/>
      <c r="H568" s="252"/>
      <c r="I568" s="253"/>
      <c r="J568" s="254"/>
      <c r="K568" s="271"/>
      <c r="L568" s="256"/>
      <c r="M568" s="257"/>
      <c r="N568" s="250"/>
      <c r="O568" s="9"/>
      <c r="P568" s="10"/>
      <c r="Q568" s="10"/>
      <c r="R568" s="10"/>
      <c r="S568" s="10"/>
      <c r="U568" s="11"/>
    </row>
    <row r="569">
      <c r="C569" s="252"/>
      <c r="D569" s="252"/>
      <c r="E569" s="252"/>
      <c r="F569" s="252"/>
      <c r="G569" s="252"/>
      <c r="H569" s="252"/>
      <c r="I569" s="253"/>
      <c r="J569" s="254"/>
      <c r="K569" s="271"/>
      <c r="L569" s="256"/>
      <c r="M569" s="257"/>
      <c r="N569" s="250"/>
      <c r="O569" s="9"/>
      <c r="P569" s="10"/>
      <c r="Q569" s="10"/>
      <c r="R569" s="10"/>
      <c r="S569" s="10"/>
      <c r="U569" s="11"/>
    </row>
    <row r="570">
      <c r="C570" s="252"/>
      <c r="D570" s="252"/>
      <c r="E570" s="252"/>
      <c r="F570" s="252"/>
      <c r="G570" s="252"/>
      <c r="H570" s="252"/>
      <c r="I570" s="253"/>
      <c r="J570" s="254"/>
      <c r="K570" s="271"/>
      <c r="L570" s="256"/>
      <c r="M570" s="257"/>
      <c r="N570" s="250"/>
      <c r="O570" s="9"/>
      <c r="P570" s="10"/>
      <c r="Q570" s="10"/>
      <c r="R570" s="10"/>
      <c r="S570" s="10"/>
      <c r="U570" s="11"/>
    </row>
    <row r="571">
      <c r="C571" s="252"/>
      <c r="D571" s="252"/>
      <c r="E571" s="252"/>
      <c r="F571" s="252"/>
      <c r="G571" s="252"/>
      <c r="H571" s="252"/>
      <c r="I571" s="253"/>
      <c r="J571" s="254"/>
      <c r="K571" s="271"/>
      <c r="L571" s="256"/>
      <c r="M571" s="257"/>
      <c r="N571" s="250"/>
      <c r="O571" s="9"/>
      <c r="P571" s="10"/>
      <c r="Q571" s="10"/>
      <c r="R571" s="10"/>
      <c r="S571" s="10"/>
      <c r="U571" s="11"/>
    </row>
    <row r="572">
      <c r="C572" s="252"/>
      <c r="D572" s="252"/>
      <c r="E572" s="252"/>
      <c r="F572" s="252"/>
      <c r="G572" s="252"/>
      <c r="H572" s="252"/>
      <c r="I572" s="253"/>
      <c r="J572" s="254"/>
      <c r="K572" s="271"/>
      <c r="L572" s="256"/>
      <c r="M572" s="257"/>
      <c r="N572" s="250"/>
      <c r="O572" s="9"/>
      <c r="P572" s="10"/>
      <c r="Q572" s="10"/>
      <c r="R572" s="10"/>
      <c r="S572" s="10"/>
      <c r="U572" s="11"/>
    </row>
    <row r="573">
      <c r="C573" s="252"/>
      <c r="D573" s="252"/>
      <c r="E573" s="252"/>
      <c r="F573" s="252"/>
      <c r="G573" s="252"/>
      <c r="H573" s="252"/>
      <c r="I573" s="253"/>
      <c r="J573" s="254"/>
      <c r="K573" s="271"/>
      <c r="L573" s="256"/>
      <c r="M573" s="257"/>
      <c r="N573" s="250"/>
      <c r="O573" s="9"/>
      <c r="P573" s="10"/>
      <c r="Q573" s="10"/>
      <c r="R573" s="10"/>
      <c r="S573" s="10"/>
      <c r="U573" s="11"/>
    </row>
    <row r="574">
      <c r="C574" s="252"/>
      <c r="D574" s="252"/>
      <c r="E574" s="252"/>
      <c r="F574" s="252"/>
      <c r="G574" s="252"/>
      <c r="H574" s="252"/>
      <c r="I574" s="253"/>
      <c r="J574" s="254"/>
      <c r="K574" s="271"/>
      <c r="L574" s="256"/>
      <c r="M574" s="257"/>
      <c r="N574" s="250"/>
      <c r="O574" s="9"/>
      <c r="P574" s="10"/>
      <c r="Q574" s="10"/>
      <c r="R574" s="10"/>
      <c r="S574" s="10"/>
      <c r="U574" s="11"/>
    </row>
    <row r="575">
      <c r="C575" s="252"/>
      <c r="D575" s="252"/>
      <c r="E575" s="252"/>
      <c r="F575" s="252"/>
      <c r="G575" s="252"/>
      <c r="H575" s="252"/>
      <c r="I575" s="253"/>
      <c r="J575" s="254"/>
      <c r="K575" s="271"/>
      <c r="L575" s="256"/>
      <c r="M575" s="257"/>
      <c r="N575" s="250"/>
      <c r="O575" s="9"/>
      <c r="P575" s="10"/>
      <c r="Q575" s="10"/>
      <c r="R575" s="10"/>
      <c r="S575" s="10"/>
      <c r="U575" s="11"/>
    </row>
    <row r="576">
      <c r="C576" s="252"/>
      <c r="D576" s="252"/>
      <c r="E576" s="252"/>
      <c r="F576" s="252"/>
      <c r="G576" s="252"/>
      <c r="H576" s="252"/>
      <c r="I576" s="253"/>
      <c r="J576" s="254"/>
      <c r="K576" s="271"/>
      <c r="L576" s="256"/>
      <c r="M576" s="257"/>
      <c r="N576" s="250"/>
      <c r="O576" s="9"/>
      <c r="P576" s="10"/>
      <c r="Q576" s="10"/>
      <c r="R576" s="10"/>
      <c r="S576" s="10"/>
      <c r="U576" s="11"/>
    </row>
    <row r="577">
      <c r="C577" s="252"/>
      <c r="D577" s="252"/>
      <c r="E577" s="252"/>
      <c r="F577" s="252"/>
      <c r="G577" s="252"/>
      <c r="H577" s="252"/>
      <c r="I577" s="253"/>
      <c r="J577" s="254"/>
      <c r="K577" s="271"/>
      <c r="L577" s="256"/>
      <c r="M577" s="257"/>
      <c r="N577" s="250"/>
      <c r="O577" s="9"/>
      <c r="P577" s="10"/>
      <c r="Q577" s="10"/>
      <c r="R577" s="10"/>
      <c r="S577" s="10"/>
      <c r="U577" s="11"/>
    </row>
    <row r="578">
      <c r="C578" s="252"/>
      <c r="D578" s="252"/>
      <c r="E578" s="252"/>
      <c r="F578" s="252"/>
      <c r="G578" s="252"/>
      <c r="H578" s="252"/>
      <c r="I578" s="253"/>
      <c r="J578" s="254"/>
      <c r="K578" s="271"/>
      <c r="L578" s="256"/>
      <c r="M578" s="257"/>
      <c r="N578" s="250"/>
      <c r="O578" s="9"/>
      <c r="P578" s="10"/>
      <c r="Q578" s="10"/>
      <c r="R578" s="10"/>
      <c r="S578" s="10"/>
      <c r="U578" s="11"/>
    </row>
    <row r="579">
      <c r="C579" s="252"/>
      <c r="D579" s="252"/>
      <c r="E579" s="252"/>
      <c r="F579" s="252"/>
      <c r="G579" s="252"/>
      <c r="H579" s="252"/>
      <c r="I579" s="253"/>
      <c r="J579" s="254"/>
      <c r="K579" s="271"/>
      <c r="L579" s="256"/>
      <c r="M579" s="257"/>
      <c r="N579" s="250"/>
      <c r="O579" s="9"/>
      <c r="P579" s="10"/>
      <c r="Q579" s="10"/>
      <c r="R579" s="10"/>
      <c r="S579" s="10"/>
      <c r="U579" s="11"/>
    </row>
    <row r="580">
      <c r="C580" s="252"/>
      <c r="D580" s="252"/>
      <c r="E580" s="252"/>
      <c r="F580" s="252"/>
      <c r="G580" s="252"/>
      <c r="H580" s="252"/>
      <c r="I580" s="253"/>
      <c r="J580" s="254"/>
      <c r="K580" s="271"/>
      <c r="L580" s="256"/>
      <c r="M580" s="257"/>
      <c r="N580" s="250"/>
      <c r="O580" s="9"/>
      <c r="P580" s="10"/>
      <c r="Q580" s="10"/>
      <c r="R580" s="10"/>
      <c r="S580" s="10"/>
      <c r="U580" s="11"/>
    </row>
    <row r="581">
      <c r="C581" s="252"/>
      <c r="D581" s="252"/>
      <c r="E581" s="252"/>
      <c r="F581" s="252"/>
      <c r="G581" s="252"/>
      <c r="H581" s="252"/>
      <c r="I581" s="253"/>
      <c r="J581" s="254"/>
      <c r="K581" s="271"/>
      <c r="L581" s="256"/>
      <c r="M581" s="257"/>
      <c r="N581" s="250"/>
      <c r="O581" s="9"/>
      <c r="P581" s="10"/>
      <c r="Q581" s="10"/>
      <c r="R581" s="10"/>
      <c r="S581" s="10"/>
      <c r="U581" s="11"/>
    </row>
    <row r="582">
      <c r="C582" s="252"/>
      <c r="D582" s="252"/>
      <c r="E582" s="252"/>
      <c r="F582" s="252"/>
      <c r="G582" s="252"/>
      <c r="H582" s="252"/>
      <c r="I582" s="253"/>
      <c r="J582" s="254"/>
      <c r="K582" s="271"/>
      <c r="L582" s="256"/>
      <c r="M582" s="257"/>
      <c r="N582" s="250"/>
      <c r="O582" s="9"/>
      <c r="P582" s="10"/>
      <c r="Q582" s="10"/>
      <c r="R582" s="10"/>
      <c r="S582" s="10"/>
      <c r="U582" s="11"/>
    </row>
    <row r="583">
      <c r="C583" s="252"/>
      <c r="D583" s="252"/>
      <c r="E583" s="252"/>
      <c r="F583" s="252"/>
      <c r="G583" s="252"/>
      <c r="H583" s="252"/>
      <c r="I583" s="253"/>
      <c r="J583" s="254"/>
      <c r="K583" s="271"/>
      <c r="L583" s="256"/>
      <c r="M583" s="257"/>
      <c r="N583" s="250"/>
      <c r="O583" s="9"/>
      <c r="P583" s="10"/>
      <c r="Q583" s="10"/>
      <c r="R583" s="10"/>
      <c r="S583" s="10"/>
      <c r="U583" s="11"/>
    </row>
    <row r="584">
      <c r="C584" s="252"/>
      <c r="D584" s="252"/>
      <c r="E584" s="252"/>
      <c r="F584" s="252"/>
      <c r="G584" s="252"/>
      <c r="H584" s="252"/>
      <c r="I584" s="253"/>
      <c r="J584" s="254"/>
      <c r="K584" s="271"/>
      <c r="L584" s="256"/>
      <c r="M584" s="257"/>
      <c r="N584" s="250"/>
      <c r="O584" s="9"/>
      <c r="P584" s="10"/>
      <c r="Q584" s="10"/>
      <c r="R584" s="10"/>
      <c r="S584" s="10"/>
      <c r="U584" s="11"/>
    </row>
    <row r="585">
      <c r="C585" s="252"/>
      <c r="D585" s="252"/>
      <c r="E585" s="252"/>
      <c r="F585" s="252"/>
      <c r="G585" s="252"/>
      <c r="H585" s="252"/>
      <c r="I585" s="253"/>
      <c r="J585" s="254"/>
      <c r="K585" s="271"/>
      <c r="L585" s="256"/>
      <c r="M585" s="257"/>
      <c r="N585" s="250"/>
      <c r="O585" s="9"/>
      <c r="P585" s="10"/>
      <c r="Q585" s="10"/>
      <c r="R585" s="10"/>
      <c r="S585" s="10"/>
      <c r="U585" s="11"/>
    </row>
    <row r="586">
      <c r="C586" s="252"/>
      <c r="D586" s="252"/>
      <c r="E586" s="252"/>
      <c r="F586" s="252"/>
      <c r="G586" s="252"/>
      <c r="H586" s="252"/>
      <c r="I586" s="253"/>
      <c r="J586" s="254"/>
      <c r="K586" s="271"/>
      <c r="L586" s="256"/>
      <c r="M586" s="257"/>
      <c r="N586" s="250"/>
      <c r="O586" s="9"/>
      <c r="P586" s="10"/>
      <c r="Q586" s="10"/>
      <c r="R586" s="10"/>
      <c r="S586" s="10"/>
      <c r="U586" s="11"/>
    </row>
    <row r="587">
      <c r="C587" s="252"/>
      <c r="D587" s="252"/>
      <c r="E587" s="252"/>
      <c r="F587" s="252"/>
      <c r="G587" s="252"/>
      <c r="H587" s="252"/>
      <c r="I587" s="253"/>
      <c r="J587" s="254"/>
      <c r="K587" s="271"/>
      <c r="L587" s="256"/>
      <c r="M587" s="257"/>
      <c r="N587" s="250"/>
      <c r="O587" s="9"/>
      <c r="P587" s="10"/>
      <c r="Q587" s="10"/>
      <c r="R587" s="10"/>
      <c r="S587" s="10"/>
      <c r="U587" s="11"/>
    </row>
    <row r="588">
      <c r="C588" s="252"/>
      <c r="D588" s="252"/>
      <c r="E588" s="252"/>
      <c r="F588" s="252"/>
      <c r="G588" s="252"/>
      <c r="H588" s="252"/>
      <c r="I588" s="253"/>
      <c r="J588" s="254"/>
      <c r="K588" s="271"/>
      <c r="L588" s="256"/>
      <c r="M588" s="257"/>
      <c r="N588" s="250"/>
      <c r="O588" s="9"/>
      <c r="P588" s="10"/>
      <c r="Q588" s="10"/>
      <c r="R588" s="10"/>
      <c r="S588" s="10"/>
      <c r="U588" s="11"/>
    </row>
    <row r="589">
      <c r="C589" s="252"/>
      <c r="D589" s="252"/>
      <c r="E589" s="252"/>
      <c r="F589" s="252"/>
      <c r="G589" s="252"/>
      <c r="H589" s="252"/>
      <c r="I589" s="253"/>
      <c r="J589" s="254"/>
      <c r="K589" s="271"/>
      <c r="L589" s="256"/>
      <c r="M589" s="257"/>
      <c r="N589" s="250"/>
      <c r="O589" s="9"/>
      <c r="P589" s="10"/>
      <c r="Q589" s="10"/>
      <c r="R589" s="10"/>
      <c r="S589" s="10"/>
      <c r="U589" s="11"/>
    </row>
    <row r="590">
      <c r="C590" s="252"/>
      <c r="D590" s="252"/>
      <c r="E590" s="252"/>
      <c r="F590" s="252"/>
      <c r="G590" s="252"/>
      <c r="H590" s="252"/>
      <c r="I590" s="253"/>
      <c r="J590" s="254"/>
      <c r="K590" s="271"/>
      <c r="L590" s="256"/>
      <c r="M590" s="257"/>
      <c r="N590" s="250"/>
      <c r="O590" s="9"/>
      <c r="P590" s="10"/>
      <c r="Q590" s="10"/>
      <c r="R590" s="10"/>
      <c r="S590" s="10"/>
      <c r="U590" s="11"/>
    </row>
    <row r="591">
      <c r="C591" s="252"/>
      <c r="D591" s="252"/>
      <c r="E591" s="252"/>
      <c r="F591" s="252"/>
      <c r="G591" s="252"/>
      <c r="H591" s="252"/>
      <c r="I591" s="253"/>
      <c r="J591" s="254"/>
      <c r="K591" s="271"/>
      <c r="L591" s="256"/>
      <c r="M591" s="257"/>
      <c r="N591" s="250"/>
      <c r="O591" s="9"/>
      <c r="P591" s="10"/>
      <c r="Q591" s="10"/>
      <c r="R591" s="10"/>
      <c r="S591" s="10"/>
      <c r="U591" s="11"/>
    </row>
    <row r="592">
      <c r="C592" s="252"/>
      <c r="D592" s="252"/>
      <c r="E592" s="252"/>
      <c r="F592" s="252"/>
      <c r="G592" s="252"/>
      <c r="H592" s="252"/>
      <c r="I592" s="253"/>
      <c r="J592" s="254"/>
      <c r="K592" s="271"/>
      <c r="L592" s="256"/>
      <c r="M592" s="257"/>
      <c r="N592" s="250"/>
      <c r="O592" s="9"/>
      <c r="P592" s="10"/>
      <c r="Q592" s="10"/>
      <c r="R592" s="10"/>
      <c r="S592" s="10"/>
      <c r="U592" s="11"/>
    </row>
    <row r="593">
      <c r="C593" s="252"/>
      <c r="D593" s="252"/>
      <c r="E593" s="252"/>
      <c r="F593" s="252"/>
      <c r="G593" s="252"/>
      <c r="H593" s="252"/>
      <c r="I593" s="253"/>
      <c r="J593" s="254"/>
      <c r="K593" s="271"/>
      <c r="L593" s="256"/>
      <c r="M593" s="257"/>
      <c r="N593" s="250"/>
      <c r="O593" s="9"/>
      <c r="P593" s="10"/>
      <c r="Q593" s="10"/>
      <c r="R593" s="10"/>
      <c r="S593" s="10"/>
      <c r="U593" s="11"/>
    </row>
    <row r="594">
      <c r="C594" s="252"/>
      <c r="D594" s="252"/>
      <c r="E594" s="252"/>
      <c r="F594" s="252"/>
      <c r="G594" s="252"/>
      <c r="H594" s="252"/>
      <c r="I594" s="253"/>
      <c r="J594" s="254"/>
      <c r="K594" s="271"/>
      <c r="L594" s="256"/>
      <c r="M594" s="257"/>
      <c r="N594" s="250"/>
      <c r="O594" s="9"/>
      <c r="P594" s="10"/>
      <c r="Q594" s="10"/>
      <c r="R594" s="10"/>
      <c r="S594" s="10"/>
      <c r="U594" s="11"/>
    </row>
    <row r="595">
      <c r="C595" s="252"/>
      <c r="D595" s="252"/>
      <c r="E595" s="252"/>
      <c r="F595" s="252"/>
      <c r="G595" s="252"/>
      <c r="H595" s="252"/>
      <c r="I595" s="253"/>
      <c r="J595" s="254"/>
      <c r="K595" s="271"/>
      <c r="L595" s="256"/>
      <c r="M595" s="257"/>
      <c r="N595" s="250"/>
      <c r="O595" s="9"/>
      <c r="P595" s="10"/>
      <c r="Q595" s="10"/>
      <c r="R595" s="10"/>
      <c r="S595" s="10"/>
      <c r="U595" s="11"/>
    </row>
    <row r="596">
      <c r="C596" s="252"/>
      <c r="D596" s="252"/>
      <c r="E596" s="252"/>
      <c r="F596" s="252"/>
      <c r="G596" s="252"/>
      <c r="H596" s="252"/>
      <c r="I596" s="253"/>
      <c r="J596" s="254"/>
      <c r="K596" s="271"/>
      <c r="L596" s="256"/>
      <c r="M596" s="257"/>
      <c r="N596" s="250"/>
      <c r="O596" s="9"/>
      <c r="P596" s="10"/>
      <c r="Q596" s="10"/>
      <c r="R596" s="10"/>
      <c r="S596" s="10"/>
      <c r="U596" s="11"/>
    </row>
    <row r="597">
      <c r="C597" s="252"/>
      <c r="D597" s="252"/>
      <c r="E597" s="252"/>
      <c r="F597" s="252"/>
      <c r="G597" s="252"/>
      <c r="H597" s="252"/>
      <c r="I597" s="253"/>
      <c r="J597" s="254"/>
      <c r="K597" s="271"/>
      <c r="L597" s="256"/>
      <c r="M597" s="257"/>
      <c r="N597" s="250"/>
      <c r="O597" s="9"/>
      <c r="P597" s="10"/>
      <c r="Q597" s="10"/>
      <c r="R597" s="10"/>
      <c r="S597" s="10"/>
      <c r="U597" s="11"/>
    </row>
    <row r="598">
      <c r="C598" s="252"/>
      <c r="D598" s="252"/>
      <c r="E598" s="252"/>
      <c r="F598" s="252"/>
      <c r="G598" s="252"/>
      <c r="H598" s="252"/>
      <c r="I598" s="253"/>
      <c r="J598" s="254"/>
      <c r="K598" s="271"/>
      <c r="L598" s="256"/>
      <c r="M598" s="257"/>
      <c r="N598" s="250"/>
      <c r="O598" s="9"/>
      <c r="P598" s="10"/>
      <c r="Q598" s="10"/>
      <c r="R598" s="10"/>
      <c r="S598" s="10"/>
      <c r="U598" s="11"/>
    </row>
    <row r="599">
      <c r="C599" s="252"/>
      <c r="D599" s="252"/>
      <c r="E599" s="252"/>
      <c r="F599" s="252"/>
      <c r="G599" s="252"/>
      <c r="H599" s="252"/>
      <c r="I599" s="253"/>
      <c r="J599" s="254"/>
      <c r="K599" s="271"/>
      <c r="L599" s="256"/>
      <c r="M599" s="257"/>
      <c r="N599" s="250"/>
      <c r="O599" s="9"/>
      <c r="P599" s="10"/>
      <c r="Q599" s="10"/>
      <c r="R599" s="10"/>
      <c r="S599" s="10"/>
      <c r="U599" s="11"/>
    </row>
    <row r="600">
      <c r="C600" s="252"/>
      <c r="D600" s="252"/>
      <c r="E600" s="252"/>
      <c r="F600" s="252"/>
      <c r="G600" s="252"/>
      <c r="H600" s="252"/>
      <c r="I600" s="253"/>
      <c r="J600" s="254"/>
      <c r="K600" s="271"/>
      <c r="L600" s="256"/>
      <c r="M600" s="257"/>
      <c r="N600" s="250"/>
      <c r="O600" s="9"/>
      <c r="P600" s="10"/>
      <c r="Q600" s="10"/>
      <c r="R600" s="10"/>
      <c r="S600" s="10"/>
      <c r="U600" s="11"/>
    </row>
    <row r="601">
      <c r="C601" s="252"/>
      <c r="D601" s="252"/>
      <c r="E601" s="252"/>
      <c r="F601" s="252"/>
      <c r="G601" s="252"/>
      <c r="H601" s="252"/>
      <c r="I601" s="253"/>
      <c r="J601" s="254"/>
      <c r="K601" s="271"/>
      <c r="L601" s="256"/>
      <c r="M601" s="257"/>
      <c r="N601" s="250"/>
      <c r="O601" s="9"/>
      <c r="P601" s="10"/>
      <c r="Q601" s="10"/>
      <c r="R601" s="10"/>
      <c r="S601" s="10"/>
      <c r="U601" s="11"/>
    </row>
    <row r="602">
      <c r="C602" s="252"/>
      <c r="D602" s="252"/>
      <c r="E602" s="252"/>
      <c r="F602" s="252"/>
      <c r="G602" s="252"/>
      <c r="H602" s="252"/>
      <c r="I602" s="253"/>
      <c r="J602" s="254"/>
      <c r="K602" s="271"/>
      <c r="L602" s="256"/>
      <c r="M602" s="257"/>
      <c r="N602" s="250"/>
      <c r="O602" s="9"/>
      <c r="P602" s="10"/>
      <c r="Q602" s="10"/>
      <c r="R602" s="10"/>
      <c r="S602" s="10"/>
      <c r="U602" s="11"/>
    </row>
    <row r="603">
      <c r="C603" s="252"/>
      <c r="D603" s="252"/>
      <c r="E603" s="252"/>
      <c r="F603" s="252"/>
      <c r="G603" s="252"/>
      <c r="H603" s="252"/>
      <c r="I603" s="253"/>
      <c r="J603" s="254"/>
      <c r="K603" s="271"/>
      <c r="L603" s="256"/>
      <c r="M603" s="257"/>
      <c r="N603" s="250"/>
      <c r="O603" s="9"/>
      <c r="P603" s="10"/>
      <c r="Q603" s="10"/>
      <c r="R603" s="10"/>
      <c r="S603" s="10"/>
      <c r="U603" s="11"/>
    </row>
    <row r="604">
      <c r="C604" s="252"/>
      <c r="D604" s="252"/>
      <c r="E604" s="252"/>
      <c r="F604" s="252"/>
      <c r="G604" s="252"/>
      <c r="H604" s="252"/>
      <c r="I604" s="253"/>
      <c r="J604" s="254"/>
      <c r="K604" s="271"/>
      <c r="L604" s="256"/>
      <c r="M604" s="257"/>
      <c r="N604" s="250"/>
      <c r="O604" s="9"/>
      <c r="P604" s="10"/>
      <c r="Q604" s="10"/>
      <c r="R604" s="10"/>
      <c r="S604" s="10"/>
      <c r="U604" s="11"/>
    </row>
    <row r="605">
      <c r="C605" s="252"/>
      <c r="D605" s="252"/>
      <c r="E605" s="252"/>
      <c r="F605" s="252"/>
      <c r="G605" s="252"/>
      <c r="H605" s="252"/>
      <c r="I605" s="253"/>
      <c r="J605" s="254"/>
      <c r="K605" s="271"/>
      <c r="L605" s="256"/>
      <c r="M605" s="257"/>
      <c r="N605" s="250"/>
      <c r="O605" s="9"/>
      <c r="P605" s="10"/>
      <c r="Q605" s="10"/>
      <c r="R605" s="10"/>
      <c r="S605" s="10"/>
      <c r="U605" s="11"/>
    </row>
    <row r="606">
      <c r="C606" s="252"/>
      <c r="D606" s="252"/>
      <c r="E606" s="252"/>
      <c r="F606" s="252"/>
      <c r="G606" s="252"/>
      <c r="H606" s="252"/>
      <c r="I606" s="253"/>
      <c r="J606" s="254"/>
      <c r="K606" s="271"/>
      <c r="L606" s="256"/>
      <c r="M606" s="257"/>
      <c r="N606" s="250"/>
      <c r="O606" s="9"/>
      <c r="P606" s="10"/>
      <c r="Q606" s="10"/>
      <c r="R606" s="10"/>
      <c r="S606" s="10"/>
      <c r="U606" s="11"/>
    </row>
    <row r="607">
      <c r="C607" s="252"/>
      <c r="D607" s="252"/>
      <c r="E607" s="252"/>
      <c r="F607" s="252"/>
      <c r="G607" s="252"/>
      <c r="H607" s="252"/>
      <c r="I607" s="253"/>
      <c r="J607" s="254"/>
      <c r="K607" s="271"/>
      <c r="L607" s="256"/>
      <c r="M607" s="257"/>
      <c r="N607" s="250"/>
      <c r="O607" s="9"/>
      <c r="P607" s="10"/>
      <c r="Q607" s="10"/>
      <c r="R607" s="10"/>
      <c r="S607" s="10"/>
      <c r="U607" s="11"/>
    </row>
    <row r="608">
      <c r="C608" s="252"/>
      <c r="D608" s="252"/>
      <c r="E608" s="252"/>
      <c r="F608" s="252"/>
      <c r="G608" s="252"/>
      <c r="H608" s="252"/>
      <c r="I608" s="253"/>
      <c r="J608" s="254"/>
      <c r="K608" s="271"/>
      <c r="L608" s="256"/>
      <c r="M608" s="257"/>
      <c r="N608" s="250"/>
      <c r="O608" s="9"/>
      <c r="P608" s="10"/>
      <c r="Q608" s="10"/>
      <c r="R608" s="10"/>
      <c r="S608" s="10"/>
      <c r="U608" s="11"/>
    </row>
    <row r="609">
      <c r="C609" s="252"/>
      <c r="D609" s="252"/>
      <c r="E609" s="252"/>
      <c r="F609" s="252"/>
      <c r="G609" s="252"/>
      <c r="H609" s="252"/>
      <c r="I609" s="253"/>
      <c r="J609" s="254"/>
      <c r="K609" s="271"/>
      <c r="L609" s="256"/>
      <c r="M609" s="257"/>
      <c r="N609" s="250"/>
      <c r="O609" s="9"/>
      <c r="P609" s="10"/>
      <c r="Q609" s="10"/>
      <c r="R609" s="10"/>
      <c r="S609" s="10"/>
      <c r="U609" s="11"/>
    </row>
    <row r="610">
      <c r="C610" s="252"/>
      <c r="D610" s="252"/>
      <c r="E610" s="252"/>
      <c r="F610" s="252"/>
      <c r="G610" s="252"/>
      <c r="H610" s="252"/>
      <c r="I610" s="253"/>
      <c r="J610" s="254"/>
      <c r="K610" s="271"/>
      <c r="L610" s="256"/>
      <c r="M610" s="257"/>
      <c r="N610" s="250"/>
      <c r="O610" s="9"/>
      <c r="P610" s="10"/>
      <c r="Q610" s="10"/>
      <c r="R610" s="10"/>
      <c r="S610" s="10"/>
      <c r="U610" s="11"/>
    </row>
    <row r="611">
      <c r="C611" s="252"/>
      <c r="D611" s="252"/>
      <c r="E611" s="252"/>
      <c r="F611" s="252"/>
      <c r="G611" s="252"/>
      <c r="H611" s="252"/>
      <c r="I611" s="253"/>
      <c r="J611" s="254"/>
      <c r="K611" s="271"/>
      <c r="L611" s="256"/>
      <c r="M611" s="257"/>
      <c r="N611" s="250"/>
      <c r="O611" s="9"/>
      <c r="P611" s="10"/>
      <c r="Q611" s="10"/>
      <c r="R611" s="10"/>
      <c r="S611" s="10"/>
      <c r="U611" s="11"/>
    </row>
    <row r="612">
      <c r="C612" s="252"/>
      <c r="D612" s="252"/>
      <c r="E612" s="252"/>
      <c r="F612" s="252"/>
      <c r="G612" s="252"/>
      <c r="H612" s="252"/>
      <c r="I612" s="253"/>
      <c r="J612" s="254"/>
      <c r="K612" s="271"/>
      <c r="L612" s="256"/>
      <c r="M612" s="257"/>
      <c r="N612" s="250"/>
      <c r="O612" s="9"/>
      <c r="P612" s="10"/>
      <c r="Q612" s="10"/>
      <c r="R612" s="10"/>
      <c r="S612" s="10"/>
      <c r="U612" s="11"/>
    </row>
    <row r="613">
      <c r="C613" s="252"/>
      <c r="D613" s="252"/>
      <c r="E613" s="252"/>
      <c r="F613" s="252"/>
      <c r="G613" s="252"/>
      <c r="H613" s="252"/>
      <c r="I613" s="253"/>
      <c r="J613" s="254"/>
      <c r="K613" s="271"/>
      <c r="L613" s="256"/>
      <c r="M613" s="257"/>
      <c r="N613" s="250"/>
      <c r="O613" s="9"/>
      <c r="P613" s="10"/>
      <c r="Q613" s="10"/>
      <c r="R613" s="10"/>
      <c r="S613" s="10"/>
      <c r="U613" s="11"/>
    </row>
    <row r="614">
      <c r="C614" s="252"/>
      <c r="D614" s="252"/>
      <c r="E614" s="252"/>
      <c r="F614" s="252"/>
      <c r="G614" s="252"/>
      <c r="H614" s="252"/>
      <c r="I614" s="253"/>
      <c r="J614" s="254"/>
      <c r="K614" s="271"/>
      <c r="L614" s="256"/>
      <c r="M614" s="257"/>
      <c r="N614" s="250"/>
      <c r="O614" s="9"/>
      <c r="P614" s="10"/>
      <c r="Q614" s="10"/>
      <c r="R614" s="10"/>
      <c r="S614" s="10"/>
      <c r="U614" s="11"/>
    </row>
    <row r="615">
      <c r="C615" s="252"/>
      <c r="D615" s="252"/>
      <c r="E615" s="252"/>
      <c r="F615" s="252"/>
      <c r="G615" s="252"/>
      <c r="H615" s="252"/>
      <c r="I615" s="253"/>
      <c r="J615" s="254"/>
      <c r="K615" s="271"/>
      <c r="L615" s="256"/>
      <c r="M615" s="257"/>
      <c r="N615" s="250"/>
      <c r="O615" s="9"/>
      <c r="P615" s="10"/>
      <c r="Q615" s="10"/>
      <c r="R615" s="10"/>
      <c r="S615" s="10"/>
      <c r="U615" s="11"/>
    </row>
    <row r="616">
      <c r="C616" s="252"/>
      <c r="D616" s="252"/>
      <c r="E616" s="252"/>
      <c r="F616" s="252"/>
      <c r="G616" s="252"/>
      <c r="H616" s="252"/>
      <c r="I616" s="253"/>
      <c r="J616" s="254"/>
      <c r="K616" s="271"/>
      <c r="L616" s="256"/>
      <c r="M616" s="257"/>
      <c r="N616" s="250"/>
      <c r="O616" s="9"/>
      <c r="P616" s="10"/>
      <c r="Q616" s="10"/>
      <c r="R616" s="10"/>
      <c r="S616" s="10"/>
      <c r="U616" s="11"/>
    </row>
    <row r="617">
      <c r="C617" s="252"/>
      <c r="D617" s="252"/>
      <c r="E617" s="252"/>
      <c r="F617" s="252"/>
      <c r="G617" s="252"/>
      <c r="H617" s="252"/>
      <c r="I617" s="253"/>
      <c r="J617" s="254"/>
      <c r="K617" s="271"/>
      <c r="L617" s="256"/>
      <c r="M617" s="257"/>
      <c r="N617" s="250"/>
      <c r="O617" s="9"/>
      <c r="P617" s="10"/>
      <c r="Q617" s="10"/>
      <c r="R617" s="10"/>
      <c r="S617" s="10"/>
      <c r="U617" s="11"/>
    </row>
    <row r="618">
      <c r="C618" s="252"/>
      <c r="D618" s="252"/>
      <c r="E618" s="252"/>
      <c r="F618" s="252"/>
      <c r="G618" s="252"/>
      <c r="H618" s="252"/>
      <c r="I618" s="253"/>
      <c r="J618" s="254"/>
      <c r="K618" s="271"/>
      <c r="L618" s="256"/>
      <c r="M618" s="257"/>
      <c r="N618" s="250"/>
      <c r="O618" s="9"/>
      <c r="P618" s="10"/>
      <c r="Q618" s="10"/>
      <c r="R618" s="10"/>
      <c r="S618" s="10"/>
      <c r="U618" s="11"/>
    </row>
    <row r="619">
      <c r="C619" s="252"/>
      <c r="D619" s="252"/>
      <c r="E619" s="252"/>
      <c r="F619" s="252"/>
      <c r="G619" s="252"/>
      <c r="H619" s="252"/>
      <c r="I619" s="253"/>
      <c r="J619" s="254"/>
      <c r="K619" s="271"/>
      <c r="L619" s="256"/>
      <c r="M619" s="257"/>
      <c r="N619" s="250"/>
      <c r="O619" s="9"/>
      <c r="P619" s="10"/>
      <c r="Q619" s="10"/>
      <c r="R619" s="10"/>
      <c r="S619" s="10"/>
      <c r="U619" s="11"/>
    </row>
    <row r="620">
      <c r="C620" s="252"/>
      <c r="D620" s="252"/>
      <c r="E620" s="252"/>
      <c r="F620" s="252"/>
      <c r="G620" s="252"/>
      <c r="H620" s="252"/>
      <c r="I620" s="253"/>
      <c r="J620" s="254"/>
      <c r="K620" s="271"/>
      <c r="L620" s="256"/>
      <c r="M620" s="257"/>
      <c r="N620" s="250"/>
      <c r="O620" s="9"/>
      <c r="P620" s="10"/>
      <c r="Q620" s="10"/>
      <c r="R620" s="10"/>
      <c r="S620" s="10"/>
      <c r="U620" s="11"/>
    </row>
    <row r="621">
      <c r="C621" s="252"/>
      <c r="D621" s="252"/>
      <c r="E621" s="252"/>
      <c r="F621" s="252"/>
      <c r="G621" s="252"/>
      <c r="H621" s="252"/>
      <c r="I621" s="253"/>
      <c r="J621" s="254"/>
      <c r="K621" s="271"/>
      <c r="L621" s="256"/>
      <c r="M621" s="257"/>
      <c r="N621" s="250"/>
      <c r="O621" s="9"/>
      <c r="P621" s="10"/>
      <c r="Q621" s="10"/>
      <c r="R621" s="10"/>
      <c r="S621" s="10"/>
      <c r="U621" s="11"/>
    </row>
    <row r="622">
      <c r="C622" s="252"/>
      <c r="D622" s="252"/>
      <c r="E622" s="252"/>
      <c r="F622" s="252"/>
      <c r="G622" s="252"/>
      <c r="H622" s="252"/>
      <c r="I622" s="253"/>
      <c r="J622" s="254"/>
      <c r="K622" s="271"/>
      <c r="L622" s="256"/>
      <c r="M622" s="257"/>
      <c r="N622" s="250"/>
      <c r="O622" s="9"/>
      <c r="P622" s="10"/>
      <c r="Q622" s="10"/>
      <c r="R622" s="10"/>
      <c r="S622" s="10"/>
      <c r="U622" s="11"/>
    </row>
    <row r="623">
      <c r="C623" s="252"/>
      <c r="D623" s="252"/>
      <c r="E623" s="252"/>
      <c r="F623" s="252"/>
      <c r="G623" s="252"/>
      <c r="H623" s="252"/>
      <c r="I623" s="253"/>
      <c r="J623" s="254"/>
      <c r="K623" s="271"/>
      <c r="L623" s="256"/>
      <c r="M623" s="257"/>
      <c r="N623" s="250"/>
      <c r="O623" s="9"/>
      <c r="P623" s="10"/>
      <c r="Q623" s="10"/>
      <c r="R623" s="10"/>
      <c r="S623" s="10"/>
      <c r="U623" s="11"/>
    </row>
    <row r="624">
      <c r="C624" s="252"/>
      <c r="D624" s="252"/>
      <c r="E624" s="252"/>
      <c r="F624" s="252"/>
      <c r="G624" s="252"/>
      <c r="H624" s="252"/>
      <c r="I624" s="253"/>
      <c r="J624" s="254"/>
      <c r="K624" s="271"/>
      <c r="L624" s="256"/>
      <c r="M624" s="257"/>
      <c r="N624" s="250"/>
      <c r="O624" s="9"/>
      <c r="P624" s="10"/>
      <c r="Q624" s="10"/>
      <c r="R624" s="10"/>
      <c r="S624" s="10"/>
      <c r="U624" s="11"/>
    </row>
    <row r="625">
      <c r="C625" s="252"/>
      <c r="D625" s="252"/>
      <c r="E625" s="252"/>
      <c r="F625" s="252"/>
      <c r="G625" s="252"/>
      <c r="H625" s="252"/>
      <c r="I625" s="253"/>
      <c r="J625" s="254"/>
      <c r="K625" s="271"/>
      <c r="L625" s="256"/>
      <c r="M625" s="257"/>
      <c r="N625" s="250"/>
      <c r="O625" s="9"/>
      <c r="P625" s="10"/>
      <c r="Q625" s="10"/>
      <c r="R625" s="10"/>
      <c r="S625" s="10"/>
      <c r="U625" s="11"/>
    </row>
    <row r="626">
      <c r="C626" s="252"/>
      <c r="D626" s="252"/>
      <c r="E626" s="252"/>
      <c r="F626" s="252"/>
      <c r="G626" s="252"/>
      <c r="H626" s="252"/>
      <c r="I626" s="253"/>
      <c r="J626" s="254"/>
      <c r="K626" s="271"/>
      <c r="L626" s="256"/>
      <c r="M626" s="257"/>
      <c r="N626" s="250"/>
      <c r="O626" s="9"/>
      <c r="P626" s="10"/>
      <c r="Q626" s="10"/>
      <c r="R626" s="10"/>
      <c r="S626" s="10"/>
      <c r="U626" s="11"/>
    </row>
    <row r="627">
      <c r="C627" s="252"/>
      <c r="D627" s="252"/>
      <c r="E627" s="252"/>
      <c r="F627" s="252"/>
      <c r="G627" s="252"/>
      <c r="H627" s="252"/>
      <c r="I627" s="253"/>
      <c r="J627" s="254"/>
      <c r="K627" s="271"/>
      <c r="L627" s="256"/>
      <c r="M627" s="257"/>
      <c r="N627" s="250"/>
      <c r="O627" s="9"/>
      <c r="P627" s="10"/>
      <c r="Q627" s="10"/>
      <c r="R627" s="10"/>
      <c r="S627" s="10"/>
      <c r="U627" s="11"/>
    </row>
    <row r="628">
      <c r="C628" s="252"/>
      <c r="D628" s="252"/>
      <c r="E628" s="252"/>
      <c r="F628" s="252"/>
      <c r="G628" s="252"/>
      <c r="H628" s="252"/>
      <c r="I628" s="253"/>
      <c r="J628" s="254"/>
      <c r="K628" s="271"/>
      <c r="L628" s="256"/>
      <c r="M628" s="257"/>
      <c r="N628" s="250"/>
      <c r="O628" s="9"/>
      <c r="P628" s="10"/>
      <c r="Q628" s="10"/>
      <c r="R628" s="10"/>
      <c r="S628" s="10"/>
      <c r="U628" s="11"/>
    </row>
    <row r="629">
      <c r="C629" s="252"/>
      <c r="D629" s="252"/>
      <c r="E629" s="252"/>
      <c r="F629" s="252"/>
      <c r="G629" s="252"/>
      <c r="H629" s="252"/>
      <c r="I629" s="253"/>
      <c r="J629" s="254"/>
      <c r="K629" s="271"/>
      <c r="L629" s="256"/>
      <c r="M629" s="257"/>
      <c r="N629" s="250"/>
      <c r="O629" s="9"/>
      <c r="P629" s="10"/>
      <c r="Q629" s="10"/>
      <c r="R629" s="10"/>
      <c r="S629" s="10"/>
      <c r="U629" s="11"/>
    </row>
    <row r="630">
      <c r="C630" s="252"/>
      <c r="D630" s="252"/>
      <c r="E630" s="252"/>
      <c r="F630" s="252"/>
      <c r="G630" s="252"/>
      <c r="H630" s="252"/>
      <c r="I630" s="253"/>
      <c r="J630" s="254"/>
      <c r="K630" s="271"/>
      <c r="L630" s="256"/>
      <c r="M630" s="257"/>
      <c r="N630" s="250"/>
      <c r="O630" s="9"/>
      <c r="P630" s="10"/>
      <c r="Q630" s="10"/>
      <c r="R630" s="10"/>
      <c r="S630" s="10"/>
      <c r="U630" s="11"/>
    </row>
    <row r="631">
      <c r="C631" s="252"/>
      <c r="D631" s="252"/>
      <c r="E631" s="252"/>
      <c r="F631" s="252"/>
      <c r="G631" s="252"/>
      <c r="H631" s="252"/>
      <c r="I631" s="253"/>
      <c r="J631" s="254"/>
      <c r="K631" s="271"/>
      <c r="L631" s="256"/>
      <c r="M631" s="257"/>
      <c r="N631" s="250"/>
      <c r="O631" s="9"/>
      <c r="P631" s="10"/>
      <c r="Q631" s="10"/>
      <c r="R631" s="10"/>
      <c r="S631" s="10"/>
      <c r="U631" s="11"/>
    </row>
    <row r="632">
      <c r="C632" s="252"/>
      <c r="D632" s="252"/>
      <c r="E632" s="252"/>
      <c r="F632" s="252"/>
      <c r="G632" s="252"/>
      <c r="H632" s="252"/>
      <c r="I632" s="253"/>
      <c r="J632" s="254"/>
      <c r="K632" s="271"/>
      <c r="L632" s="256"/>
      <c r="M632" s="257"/>
      <c r="N632" s="250"/>
      <c r="O632" s="9"/>
      <c r="P632" s="10"/>
      <c r="Q632" s="10"/>
      <c r="R632" s="10"/>
      <c r="S632" s="10"/>
      <c r="U632" s="11"/>
    </row>
    <row r="633">
      <c r="C633" s="252"/>
      <c r="D633" s="252"/>
      <c r="E633" s="252"/>
      <c r="F633" s="252"/>
      <c r="G633" s="252"/>
      <c r="H633" s="252"/>
      <c r="I633" s="253"/>
      <c r="J633" s="254"/>
      <c r="K633" s="271"/>
      <c r="L633" s="256"/>
      <c r="M633" s="257"/>
      <c r="N633" s="250"/>
      <c r="O633" s="9"/>
      <c r="P633" s="10"/>
      <c r="Q633" s="10"/>
      <c r="R633" s="10"/>
      <c r="S633" s="10"/>
      <c r="U633" s="11"/>
    </row>
    <row r="634">
      <c r="C634" s="252"/>
      <c r="D634" s="252"/>
      <c r="E634" s="252"/>
      <c r="F634" s="252"/>
      <c r="G634" s="252"/>
      <c r="H634" s="252"/>
      <c r="I634" s="253"/>
      <c r="J634" s="254"/>
      <c r="K634" s="271"/>
      <c r="L634" s="256"/>
      <c r="M634" s="257"/>
      <c r="N634" s="250"/>
      <c r="O634" s="9"/>
      <c r="P634" s="10"/>
      <c r="Q634" s="10"/>
      <c r="R634" s="10"/>
      <c r="S634" s="10"/>
      <c r="U634" s="11"/>
    </row>
    <row r="635">
      <c r="C635" s="252"/>
      <c r="D635" s="252"/>
      <c r="E635" s="252"/>
      <c r="F635" s="252"/>
      <c r="G635" s="252"/>
      <c r="H635" s="252"/>
      <c r="I635" s="253"/>
      <c r="J635" s="254"/>
      <c r="K635" s="271"/>
      <c r="L635" s="256"/>
      <c r="M635" s="257"/>
      <c r="N635" s="250"/>
      <c r="O635" s="9"/>
      <c r="P635" s="10"/>
      <c r="Q635" s="10"/>
      <c r="R635" s="10"/>
      <c r="S635" s="10"/>
      <c r="U635" s="11"/>
    </row>
    <row r="636">
      <c r="C636" s="252"/>
      <c r="D636" s="252"/>
      <c r="E636" s="252"/>
      <c r="F636" s="252"/>
      <c r="G636" s="252"/>
      <c r="H636" s="252"/>
      <c r="I636" s="253"/>
      <c r="J636" s="254"/>
      <c r="K636" s="271"/>
      <c r="L636" s="256"/>
      <c r="M636" s="257"/>
      <c r="N636" s="250"/>
      <c r="O636" s="9"/>
      <c r="P636" s="10"/>
      <c r="Q636" s="10"/>
      <c r="R636" s="10"/>
      <c r="S636" s="10"/>
      <c r="U636" s="11"/>
    </row>
    <row r="637">
      <c r="C637" s="252"/>
      <c r="D637" s="252"/>
      <c r="E637" s="252"/>
      <c r="F637" s="252"/>
      <c r="G637" s="252"/>
      <c r="H637" s="252"/>
      <c r="I637" s="253"/>
      <c r="J637" s="254"/>
      <c r="K637" s="271"/>
      <c r="L637" s="256"/>
      <c r="M637" s="257"/>
      <c r="N637" s="250"/>
      <c r="O637" s="9"/>
      <c r="P637" s="10"/>
      <c r="Q637" s="10"/>
      <c r="R637" s="10"/>
      <c r="S637" s="10"/>
      <c r="U637" s="11"/>
    </row>
    <row r="638">
      <c r="C638" s="252"/>
      <c r="D638" s="252"/>
      <c r="E638" s="252"/>
      <c r="F638" s="252"/>
      <c r="G638" s="252"/>
      <c r="H638" s="252"/>
      <c r="I638" s="253"/>
      <c r="J638" s="254"/>
      <c r="K638" s="271"/>
      <c r="L638" s="256"/>
      <c r="M638" s="257"/>
      <c r="N638" s="250"/>
      <c r="O638" s="9"/>
      <c r="P638" s="10"/>
      <c r="Q638" s="10"/>
      <c r="R638" s="10"/>
      <c r="S638" s="10"/>
      <c r="U638" s="11"/>
    </row>
    <row r="639">
      <c r="C639" s="252"/>
      <c r="D639" s="252"/>
      <c r="E639" s="252"/>
      <c r="F639" s="252"/>
      <c r="G639" s="252"/>
      <c r="H639" s="252"/>
      <c r="I639" s="253"/>
      <c r="J639" s="254"/>
      <c r="K639" s="271"/>
      <c r="L639" s="256"/>
      <c r="M639" s="257"/>
      <c r="N639" s="250"/>
      <c r="O639" s="9"/>
      <c r="P639" s="10"/>
      <c r="Q639" s="10"/>
      <c r="R639" s="10"/>
      <c r="S639" s="10"/>
      <c r="U639" s="11"/>
    </row>
    <row r="640">
      <c r="C640" s="252"/>
      <c r="D640" s="252"/>
      <c r="E640" s="252"/>
      <c r="F640" s="252"/>
      <c r="G640" s="252"/>
      <c r="H640" s="252"/>
      <c r="I640" s="253"/>
      <c r="J640" s="254"/>
      <c r="K640" s="271"/>
      <c r="L640" s="256"/>
      <c r="M640" s="257"/>
      <c r="N640" s="250"/>
      <c r="O640" s="9"/>
      <c r="P640" s="10"/>
      <c r="Q640" s="10"/>
      <c r="R640" s="10"/>
      <c r="S640" s="10"/>
      <c r="U640" s="11"/>
    </row>
    <row r="641">
      <c r="C641" s="252"/>
      <c r="D641" s="252"/>
      <c r="E641" s="252"/>
      <c r="F641" s="252"/>
      <c r="G641" s="252"/>
      <c r="H641" s="252"/>
      <c r="I641" s="253"/>
      <c r="J641" s="254"/>
      <c r="K641" s="271"/>
      <c r="L641" s="256"/>
      <c r="M641" s="257"/>
      <c r="N641" s="250"/>
      <c r="O641" s="9"/>
      <c r="P641" s="10"/>
      <c r="Q641" s="10"/>
      <c r="R641" s="10"/>
      <c r="S641" s="10"/>
      <c r="U641" s="11"/>
    </row>
    <row r="642">
      <c r="C642" s="252"/>
      <c r="D642" s="252"/>
      <c r="E642" s="252"/>
      <c r="F642" s="252"/>
      <c r="G642" s="252"/>
      <c r="H642" s="252"/>
      <c r="I642" s="253"/>
      <c r="J642" s="254"/>
      <c r="K642" s="271"/>
      <c r="L642" s="256"/>
      <c r="M642" s="257"/>
      <c r="N642" s="250"/>
      <c r="O642" s="9"/>
      <c r="P642" s="10"/>
      <c r="Q642" s="10"/>
      <c r="R642" s="10"/>
      <c r="S642" s="10"/>
      <c r="U642" s="11"/>
    </row>
    <row r="643">
      <c r="C643" s="252"/>
      <c r="D643" s="252"/>
      <c r="E643" s="252"/>
      <c r="F643" s="252"/>
      <c r="G643" s="252"/>
      <c r="H643" s="252"/>
      <c r="I643" s="253"/>
      <c r="J643" s="254"/>
      <c r="K643" s="271"/>
      <c r="L643" s="256"/>
      <c r="M643" s="257"/>
      <c r="N643" s="250"/>
      <c r="O643" s="9"/>
      <c r="P643" s="10"/>
      <c r="Q643" s="10"/>
      <c r="R643" s="10"/>
      <c r="S643" s="10"/>
      <c r="U643" s="11"/>
    </row>
    <row r="644">
      <c r="C644" s="252"/>
      <c r="D644" s="252"/>
      <c r="E644" s="252"/>
      <c r="F644" s="252"/>
      <c r="G644" s="252"/>
      <c r="H644" s="252"/>
      <c r="I644" s="253"/>
      <c r="J644" s="254"/>
      <c r="K644" s="271"/>
      <c r="L644" s="256"/>
      <c r="M644" s="257"/>
      <c r="N644" s="250"/>
      <c r="O644" s="9"/>
      <c r="P644" s="10"/>
      <c r="Q644" s="10"/>
      <c r="R644" s="10"/>
      <c r="S644" s="10"/>
      <c r="U644" s="11"/>
    </row>
    <row r="645">
      <c r="C645" s="252"/>
      <c r="D645" s="252"/>
      <c r="E645" s="252"/>
      <c r="F645" s="252"/>
      <c r="G645" s="252"/>
      <c r="H645" s="252"/>
      <c r="I645" s="253"/>
      <c r="J645" s="254"/>
      <c r="K645" s="271"/>
      <c r="L645" s="256"/>
      <c r="M645" s="257"/>
      <c r="N645" s="250"/>
      <c r="O645" s="9"/>
      <c r="P645" s="10"/>
      <c r="Q645" s="10"/>
      <c r="R645" s="10"/>
      <c r="S645" s="10"/>
      <c r="U645" s="11"/>
    </row>
    <row r="646">
      <c r="C646" s="252"/>
      <c r="D646" s="252"/>
      <c r="E646" s="252"/>
      <c r="F646" s="252"/>
      <c r="G646" s="252"/>
      <c r="H646" s="252"/>
      <c r="I646" s="253"/>
      <c r="J646" s="254"/>
      <c r="K646" s="271"/>
      <c r="L646" s="256"/>
      <c r="M646" s="257"/>
      <c r="N646" s="250"/>
      <c r="O646" s="9"/>
      <c r="P646" s="10"/>
      <c r="Q646" s="10"/>
      <c r="R646" s="10"/>
      <c r="S646" s="10"/>
      <c r="U646" s="11"/>
    </row>
    <row r="647">
      <c r="C647" s="252"/>
      <c r="D647" s="252"/>
      <c r="E647" s="252"/>
      <c r="F647" s="252"/>
      <c r="G647" s="252"/>
      <c r="H647" s="252"/>
      <c r="I647" s="253"/>
      <c r="J647" s="254"/>
      <c r="K647" s="271"/>
      <c r="L647" s="256"/>
      <c r="M647" s="257"/>
      <c r="N647" s="250"/>
      <c r="O647" s="9"/>
      <c r="P647" s="10"/>
      <c r="Q647" s="10"/>
      <c r="R647" s="10"/>
      <c r="S647" s="10"/>
      <c r="U647" s="11"/>
    </row>
    <row r="648">
      <c r="C648" s="252"/>
      <c r="D648" s="252"/>
      <c r="E648" s="252"/>
      <c r="F648" s="252"/>
      <c r="G648" s="252"/>
      <c r="H648" s="252"/>
      <c r="I648" s="253"/>
      <c r="J648" s="254"/>
      <c r="K648" s="271"/>
      <c r="L648" s="256"/>
      <c r="M648" s="257"/>
      <c r="N648" s="250"/>
      <c r="O648" s="9"/>
      <c r="P648" s="10"/>
      <c r="Q648" s="10"/>
      <c r="R648" s="10"/>
      <c r="S648" s="10"/>
      <c r="U648" s="11"/>
    </row>
    <row r="649">
      <c r="C649" s="252"/>
      <c r="D649" s="252"/>
      <c r="E649" s="252"/>
      <c r="F649" s="252"/>
      <c r="G649" s="252"/>
      <c r="H649" s="252"/>
      <c r="I649" s="253"/>
      <c r="J649" s="254"/>
      <c r="K649" s="271"/>
      <c r="L649" s="256"/>
      <c r="M649" s="257"/>
      <c r="N649" s="250"/>
      <c r="O649" s="9"/>
      <c r="P649" s="10"/>
      <c r="Q649" s="10"/>
      <c r="R649" s="10"/>
      <c r="S649" s="10"/>
      <c r="U649" s="11"/>
    </row>
    <row r="650">
      <c r="C650" s="252"/>
      <c r="D650" s="252"/>
      <c r="E650" s="252"/>
      <c r="F650" s="252"/>
      <c r="G650" s="252"/>
      <c r="H650" s="252"/>
      <c r="I650" s="253"/>
      <c r="J650" s="254"/>
      <c r="K650" s="271"/>
      <c r="L650" s="256"/>
      <c r="M650" s="257"/>
      <c r="N650" s="250"/>
      <c r="O650" s="9"/>
      <c r="P650" s="10"/>
      <c r="Q650" s="10"/>
      <c r="R650" s="10"/>
      <c r="S650" s="10"/>
      <c r="U650" s="11"/>
    </row>
    <row r="651">
      <c r="C651" s="252"/>
      <c r="D651" s="252"/>
      <c r="E651" s="252"/>
      <c r="F651" s="252"/>
      <c r="G651" s="252"/>
      <c r="H651" s="252"/>
      <c r="I651" s="253"/>
      <c r="J651" s="254"/>
      <c r="K651" s="271"/>
      <c r="L651" s="256"/>
      <c r="M651" s="257"/>
      <c r="N651" s="250"/>
      <c r="O651" s="9"/>
      <c r="P651" s="10"/>
      <c r="Q651" s="10"/>
      <c r="R651" s="10"/>
      <c r="S651" s="10"/>
      <c r="U651" s="11"/>
    </row>
    <row r="652">
      <c r="C652" s="252"/>
      <c r="D652" s="252"/>
      <c r="E652" s="252"/>
      <c r="F652" s="252"/>
      <c r="G652" s="252"/>
      <c r="H652" s="252"/>
      <c r="I652" s="253"/>
      <c r="J652" s="254"/>
      <c r="K652" s="271"/>
      <c r="L652" s="256"/>
      <c r="M652" s="257"/>
      <c r="N652" s="250"/>
      <c r="O652" s="9"/>
      <c r="P652" s="10"/>
      <c r="Q652" s="10"/>
      <c r="R652" s="10"/>
      <c r="S652" s="10"/>
      <c r="U652" s="11"/>
    </row>
    <row r="653">
      <c r="C653" s="252"/>
      <c r="D653" s="252"/>
      <c r="E653" s="252"/>
      <c r="F653" s="252"/>
      <c r="G653" s="252"/>
      <c r="H653" s="252"/>
      <c r="I653" s="253"/>
      <c r="J653" s="254"/>
      <c r="K653" s="271"/>
      <c r="L653" s="256"/>
      <c r="M653" s="257"/>
      <c r="N653" s="250"/>
      <c r="O653" s="9"/>
      <c r="P653" s="10"/>
      <c r="Q653" s="10"/>
      <c r="R653" s="10"/>
      <c r="S653" s="10"/>
      <c r="U653" s="11"/>
    </row>
    <row r="654">
      <c r="C654" s="252"/>
      <c r="D654" s="252"/>
      <c r="E654" s="252"/>
      <c r="F654" s="252"/>
      <c r="G654" s="252"/>
      <c r="H654" s="252"/>
      <c r="I654" s="253"/>
      <c r="J654" s="254"/>
      <c r="K654" s="271"/>
      <c r="L654" s="256"/>
      <c r="M654" s="257"/>
      <c r="N654" s="250"/>
      <c r="O654" s="9"/>
      <c r="P654" s="10"/>
      <c r="Q654" s="10"/>
      <c r="R654" s="10"/>
      <c r="S654" s="10"/>
      <c r="U654" s="11"/>
    </row>
    <row r="655">
      <c r="C655" s="252"/>
      <c r="D655" s="252"/>
      <c r="E655" s="252"/>
      <c r="F655" s="252"/>
      <c r="G655" s="252"/>
      <c r="H655" s="252"/>
      <c r="I655" s="253"/>
      <c r="J655" s="254"/>
      <c r="K655" s="271"/>
      <c r="L655" s="256"/>
      <c r="M655" s="257"/>
      <c r="N655" s="250"/>
      <c r="O655" s="9"/>
      <c r="P655" s="10"/>
      <c r="Q655" s="10"/>
      <c r="R655" s="10"/>
      <c r="S655" s="10"/>
      <c r="U655" s="11"/>
    </row>
    <row r="656">
      <c r="C656" s="252"/>
      <c r="D656" s="252"/>
      <c r="E656" s="252"/>
      <c r="F656" s="252"/>
      <c r="G656" s="252"/>
      <c r="H656" s="252"/>
      <c r="I656" s="253"/>
      <c r="J656" s="254"/>
      <c r="K656" s="271"/>
      <c r="L656" s="256"/>
      <c r="M656" s="257"/>
      <c r="N656" s="250"/>
      <c r="O656" s="9"/>
      <c r="P656" s="10"/>
      <c r="Q656" s="10"/>
      <c r="R656" s="10"/>
      <c r="S656" s="10"/>
      <c r="U656" s="11"/>
    </row>
    <row r="657">
      <c r="C657" s="252"/>
      <c r="D657" s="252"/>
      <c r="E657" s="252"/>
      <c r="F657" s="252"/>
      <c r="G657" s="252"/>
      <c r="H657" s="252"/>
      <c r="I657" s="253"/>
      <c r="J657" s="254"/>
      <c r="K657" s="271"/>
      <c r="L657" s="256"/>
      <c r="M657" s="257"/>
      <c r="N657" s="250"/>
      <c r="O657" s="9"/>
      <c r="P657" s="10"/>
      <c r="Q657" s="10"/>
      <c r="R657" s="10"/>
      <c r="S657" s="10"/>
      <c r="U657" s="11"/>
    </row>
    <row r="658">
      <c r="C658" s="252"/>
      <c r="D658" s="252"/>
      <c r="E658" s="252"/>
      <c r="F658" s="252"/>
      <c r="G658" s="252"/>
      <c r="H658" s="252"/>
      <c r="I658" s="253"/>
      <c r="J658" s="254"/>
      <c r="K658" s="271"/>
      <c r="L658" s="256"/>
      <c r="M658" s="257"/>
      <c r="N658" s="250"/>
      <c r="O658" s="9"/>
      <c r="P658" s="10"/>
      <c r="Q658" s="10"/>
      <c r="R658" s="10"/>
      <c r="S658" s="10"/>
      <c r="U658" s="11"/>
    </row>
    <row r="659">
      <c r="C659" s="252"/>
      <c r="D659" s="252"/>
      <c r="E659" s="252"/>
      <c r="F659" s="252"/>
      <c r="G659" s="252"/>
      <c r="H659" s="252"/>
      <c r="I659" s="253"/>
      <c r="J659" s="254"/>
      <c r="K659" s="271"/>
      <c r="L659" s="256"/>
      <c r="M659" s="257"/>
      <c r="N659" s="250"/>
      <c r="O659" s="9"/>
      <c r="P659" s="10"/>
      <c r="Q659" s="10"/>
      <c r="R659" s="10"/>
      <c r="S659" s="10"/>
      <c r="U659" s="11"/>
    </row>
    <row r="660">
      <c r="C660" s="252"/>
      <c r="D660" s="252"/>
      <c r="E660" s="252"/>
      <c r="F660" s="252"/>
      <c r="G660" s="252"/>
      <c r="H660" s="252"/>
      <c r="I660" s="253"/>
      <c r="J660" s="254"/>
      <c r="K660" s="271"/>
      <c r="L660" s="256"/>
      <c r="M660" s="257"/>
      <c r="N660" s="250"/>
      <c r="O660" s="9"/>
      <c r="P660" s="10"/>
      <c r="Q660" s="10"/>
      <c r="R660" s="10"/>
      <c r="S660" s="10"/>
      <c r="U660" s="11"/>
    </row>
    <row r="661">
      <c r="C661" s="252"/>
      <c r="D661" s="252"/>
      <c r="E661" s="252"/>
      <c r="F661" s="252"/>
      <c r="G661" s="252"/>
      <c r="H661" s="252"/>
      <c r="I661" s="253"/>
      <c r="J661" s="254"/>
      <c r="K661" s="271"/>
      <c r="L661" s="256"/>
      <c r="M661" s="257"/>
      <c r="N661" s="250"/>
      <c r="O661" s="9"/>
      <c r="P661" s="10"/>
      <c r="Q661" s="10"/>
      <c r="R661" s="10"/>
      <c r="S661" s="10"/>
      <c r="U661" s="11"/>
    </row>
    <row r="662">
      <c r="C662" s="252"/>
      <c r="D662" s="252"/>
      <c r="E662" s="252"/>
      <c r="F662" s="252"/>
      <c r="G662" s="252"/>
      <c r="H662" s="252"/>
      <c r="I662" s="253"/>
      <c r="J662" s="254"/>
      <c r="K662" s="271"/>
      <c r="L662" s="256"/>
      <c r="M662" s="257"/>
      <c r="N662" s="250"/>
      <c r="O662" s="9"/>
      <c r="P662" s="10"/>
      <c r="Q662" s="10"/>
      <c r="R662" s="10"/>
      <c r="S662" s="10"/>
      <c r="U662" s="11"/>
    </row>
    <row r="663">
      <c r="C663" s="252"/>
      <c r="D663" s="252"/>
      <c r="E663" s="252"/>
      <c r="F663" s="252"/>
      <c r="G663" s="252"/>
      <c r="H663" s="252"/>
      <c r="I663" s="253"/>
      <c r="J663" s="254"/>
      <c r="K663" s="271"/>
      <c r="L663" s="256"/>
      <c r="M663" s="257"/>
      <c r="N663" s="250"/>
      <c r="O663" s="9"/>
      <c r="P663" s="10"/>
      <c r="Q663" s="10"/>
      <c r="R663" s="10"/>
      <c r="S663" s="10"/>
      <c r="U663" s="11"/>
    </row>
    <row r="664">
      <c r="C664" s="252"/>
      <c r="D664" s="252"/>
      <c r="E664" s="252"/>
      <c r="F664" s="252"/>
      <c r="G664" s="252"/>
      <c r="H664" s="252"/>
      <c r="I664" s="253"/>
      <c r="J664" s="254"/>
      <c r="K664" s="271"/>
      <c r="L664" s="256"/>
      <c r="M664" s="257"/>
      <c r="N664" s="250"/>
      <c r="O664" s="9"/>
      <c r="P664" s="10"/>
      <c r="Q664" s="10"/>
      <c r="R664" s="10"/>
      <c r="S664" s="10"/>
      <c r="U664" s="11"/>
    </row>
    <row r="665">
      <c r="C665" s="252"/>
      <c r="D665" s="252"/>
      <c r="E665" s="252"/>
      <c r="F665" s="252"/>
      <c r="G665" s="252"/>
      <c r="H665" s="252"/>
      <c r="I665" s="253"/>
      <c r="J665" s="254"/>
      <c r="K665" s="271"/>
      <c r="L665" s="256"/>
      <c r="M665" s="257"/>
      <c r="N665" s="250"/>
      <c r="O665" s="9"/>
      <c r="P665" s="10"/>
      <c r="Q665" s="10"/>
      <c r="R665" s="10"/>
      <c r="S665" s="10"/>
      <c r="U665" s="11"/>
    </row>
    <row r="666">
      <c r="C666" s="252"/>
      <c r="D666" s="252"/>
      <c r="E666" s="252"/>
      <c r="F666" s="252"/>
      <c r="G666" s="252"/>
      <c r="H666" s="252"/>
      <c r="I666" s="253"/>
      <c r="J666" s="254"/>
      <c r="K666" s="271"/>
      <c r="L666" s="256"/>
      <c r="M666" s="257"/>
      <c r="N666" s="250"/>
      <c r="O666" s="9"/>
      <c r="P666" s="10"/>
      <c r="Q666" s="10"/>
      <c r="R666" s="10"/>
      <c r="S666" s="10"/>
      <c r="U666" s="11"/>
    </row>
    <row r="667">
      <c r="C667" s="252"/>
      <c r="D667" s="252"/>
      <c r="E667" s="252"/>
      <c r="F667" s="252"/>
      <c r="G667" s="252"/>
      <c r="H667" s="252"/>
      <c r="I667" s="253"/>
      <c r="J667" s="254"/>
      <c r="K667" s="271"/>
      <c r="L667" s="256"/>
      <c r="M667" s="257"/>
      <c r="N667" s="250"/>
      <c r="O667" s="9"/>
      <c r="P667" s="10"/>
      <c r="Q667" s="10"/>
      <c r="R667" s="10"/>
      <c r="S667" s="10"/>
      <c r="U667" s="11"/>
    </row>
    <row r="668">
      <c r="C668" s="252"/>
      <c r="D668" s="252"/>
      <c r="E668" s="252"/>
      <c r="F668" s="252"/>
      <c r="G668" s="252"/>
      <c r="H668" s="252"/>
      <c r="I668" s="253"/>
      <c r="J668" s="254"/>
      <c r="K668" s="271"/>
      <c r="L668" s="256"/>
      <c r="M668" s="257"/>
      <c r="N668" s="250"/>
      <c r="O668" s="9"/>
      <c r="P668" s="10"/>
      <c r="Q668" s="10"/>
      <c r="R668" s="10"/>
      <c r="S668" s="10"/>
      <c r="U668" s="11"/>
    </row>
    <row r="669">
      <c r="C669" s="252"/>
      <c r="D669" s="252"/>
      <c r="E669" s="252"/>
      <c r="F669" s="252"/>
      <c r="G669" s="252"/>
      <c r="H669" s="252"/>
      <c r="I669" s="253"/>
      <c r="J669" s="254"/>
      <c r="K669" s="271"/>
      <c r="L669" s="256"/>
      <c r="M669" s="257"/>
      <c r="N669" s="250"/>
      <c r="O669" s="9"/>
      <c r="P669" s="10"/>
      <c r="Q669" s="10"/>
      <c r="R669" s="10"/>
      <c r="S669" s="10"/>
      <c r="U669" s="11"/>
    </row>
    <row r="670">
      <c r="C670" s="252"/>
      <c r="D670" s="252"/>
      <c r="E670" s="252"/>
      <c r="F670" s="252"/>
      <c r="G670" s="252"/>
      <c r="H670" s="252"/>
      <c r="I670" s="253"/>
      <c r="J670" s="254"/>
      <c r="K670" s="271"/>
      <c r="L670" s="256"/>
      <c r="M670" s="257"/>
      <c r="N670" s="250"/>
      <c r="O670" s="9"/>
      <c r="P670" s="10"/>
      <c r="Q670" s="10"/>
      <c r="R670" s="10"/>
      <c r="S670" s="10"/>
      <c r="U670" s="11"/>
    </row>
    <row r="671">
      <c r="C671" s="252"/>
      <c r="D671" s="252"/>
      <c r="E671" s="252"/>
      <c r="F671" s="252"/>
      <c r="G671" s="252"/>
      <c r="H671" s="252"/>
      <c r="I671" s="253"/>
      <c r="J671" s="254"/>
      <c r="K671" s="271"/>
      <c r="L671" s="256"/>
      <c r="M671" s="257"/>
      <c r="N671" s="250"/>
      <c r="O671" s="9"/>
      <c r="P671" s="10"/>
      <c r="Q671" s="10"/>
      <c r="R671" s="10"/>
      <c r="S671" s="10"/>
      <c r="U671" s="11"/>
    </row>
    <row r="672">
      <c r="C672" s="252"/>
      <c r="D672" s="252"/>
      <c r="E672" s="252"/>
      <c r="F672" s="252"/>
      <c r="G672" s="252"/>
      <c r="H672" s="252"/>
      <c r="I672" s="253"/>
      <c r="J672" s="254"/>
      <c r="K672" s="271"/>
      <c r="L672" s="256"/>
      <c r="M672" s="257"/>
      <c r="N672" s="250"/>
      <c r="O672" s="9"/>
      <c r="P672" s="10"/>
      <c r="Q672" s="10"/>
      <c r="R672" s="10"/>
      <c r="S672" s="10"/>
      <c r="U672" s="11"/>
    </row>
    <row r="673">
      <c r="C673" s="252"/>
      <c r="D673" s="252"/>
      <c r="E673" s="252"/>
      <c r="F673" s="252"/>
      <c r="G673" s="252"/>
      <c r="H673" s="252"/>
      <c r="I673" s="253"/>
      <c r="J673" s="254"/>
      <c r="K673" s="271"/>
      <c r="L673" s="256"/>
      <c r="M673" s="257"/>
      <c r="N673" s="250"/>
      <c r="O673" s="9"/>
      <c r="P673" s="10"/>
      <c r="Q673" s="10"/>
      <c r="R673" s="10"/>
      <c r="S673" s="10"/>
      <c r="U673" s="11"/>
    </row>
    <row r="674">
      <c r="C674" s="252"/>
      <c r="D674" s="252"/>
      <c r="E674" s="252"/>
      <c r="F674" s="252"/>
      <c r="G674" s="252"/>
      <c r="H674" s="252"/>
      <c r="I674" s="253"/>
      <c r="J674" s="254"/>
      <c r="K674" s="271"/>
      <c r="L674" s="256"/>
      <c r="M674" s="257"/>
      <c r="N674" s="250"/>
      <c r="O674" s="9"/>
      <c r="P674" s="10"/>
      <c r="Q674" s="10"/>
      <c r="R674" s="10"/>
      <c r="S674" s="10"/>
      <c r="U674" s="11"/>
    </row>
    <row r="675">
      <c r="C675" s="252"/>
      <c r="D675" s="252"/>
      <c r="E675" s="252"/>
      <c r="F675" s="252"/>
      <c r="G675" s="252"/>
      <c r="H675" s="252"/>
      <c r="I675" s="253"/>
      <c r="J675" s="254"/>
      <c r="K675" s="271"/>
      <c r="L675" s="256"/>
      <c r="M675" s="257"/>
      <c r="N675" s="250"/>
      <c r="O675" s="9"/>
      <c r="P675" s="10"/>
      <c r="Q675" s="10"/>
      <c r="R675" s="10"/>
      <c r="S675" s="10"/>
      <c r="U675" s="11"/>
    </row>
    <row r="676">
      <c r="C676" s="252"/>
      <c r="D676" s="252"/>
      <c r="E676" s="252"/>
      <c r="F676" s="252"/>
      <c r="G676" s="252"/>
      <c r="H676" s="252"/>
      <c r="I676" s="253"/>
      <c r="J676" s="254"/>
      <c r="K676" s="271"/>
      <c r="L676" s="256"/>
      <c r="M676" s="257"/>
      <c r="N676" s="250"/>
      <c r="O676" s="9"/>
      <c r="P676" s="10"/>
      <c r="Q676" s="10"/>
      <c r="R676" s="10"/>
      <c r="S676" s="10"/>
      <c r="U676" s="11"/>
    </row>
    <row r="677">
      <c r="C677" s="252"/>
      <c r="D677" s="252"/>
      <c r="E677" s="252"/>
      <c r="F677" s="252"/>
      <c r="G677" s="252"/>
      <c r="H677" s="252"/>
      <c r="I677" s="253"/>
      <c r="J677" s="254"/>
      <c r="K677" s="271"/>
      <c r="L677" s="256"/>
      <c r="M677" s="257"/>
      <c r="N677" s="250"/>
      <c r="O677" s="9"/>
      <c r="P677" s="10"/>
      <c r="Q677" s="10"/>
      <c r="R677" s="10"/>
      <c r="S677" s="10"/>
      <c r="U677" s="11"/>
    </row>
    <row r="678">
      <c r="C678" s="252"/>
      <c r="D678" s="252"/>
      <c r="E678" s="252"/>
      <c r="F678" s="252"/>
      <c r="G678" s="252"/>
      <c r="H678" s="252"/>
      <c r="I678" s="253"/>
      <c r="J678" s="254"/>
      <c r="K678" s="271"/>
      <c r="L678" s="256"/>
      <c r="M678" s="257"/>
      <c r="N678" s="250"/>
      <c r="O678" s="9"/>
      <c r="P678" s="10"/>
      <c r="Q678" s="10"/>
      <c r="R678" s="10"/>
      <c r="S678" s="10"/>
      <c r="U678" s="11"/>
    </row>
    <row r="679">
      <c r="C679" s="252"/>
      <c r="D679" s="252"/>
      <c r="E679" s="252"/>
      <c r="F679" s="252"/>
      <c r="G679" s="252"/>
      <c r="H679" s="252"/>
      <c r="I679" s="253"/>
      <c r="J679" s="254"/>
      <c r="K679" s="271"/>
      <c r="L679" s="256"/>
      <c r="M679" s="257"/>
      <c r="N679" s="250"/>
      <c r="O679" s="9"/>
      <c r="P679" s="10"/>
      <c r="Q679" s="10"/>
      <c r="R679" s="10"/>
      <c r="S679" s="10"/>
      <c r="U679" s="11"/>
    </row>
    <row r="680">
      <c r="C680" s="252"/>
      <c r="D680" s="252"/>
      <c r="E680" s="252"/>
      <c r="F680" s="252"/>
      <c r="G680" s="252"/>
      <c r="H680" s="252"/>
      <c r="I680" s="253"/>
      <c r="J680" s="254"/>
      <c r="K680" s="271"/>
      <c r="L680" s="256"/>
      <c r="M680" s="257"/>
      <c r="N680" s="250"/>
      <c r="O680" s="9"/>
      <c r="P680" s="10"/>
      <c r="Q680" s="10"/>
      <c r="R680" s="10"/>
      <c r="S680" s="10"/>
      <c r="U680" s="11"/>
    </row>
    <row r="681">
      <c r="C681" s="252"/>
      <c r="D681" s="252"/>
      <c r="E681" s="252"/>
      <c r="F681" s="252"/>
      <c r="G681" s="252"/>
      <c r="H681" s="252"/>
      <c r="I681" s="253"/>
      <c r="J681" s="254"/>
      <c r="K681" s="271"/>
      <c r="L681" s="256"/>
      <c r="M681" s="257"/>
      <c r="N681" s="250"/>
      <c r="O681" s="9"/>
      <c r="P681" s="10"/>
      <c r="Q681" s="10"/>
      <c r="R681" s="10"/>
      <c r="S681" s="10"/>
      <c r="U681" s="11"/>
    </row>
    <row r="682">
      <c r="C682" s="252"/>
      <c r="D682" s="252"/>
      <c r="E682" s="252"/>
      <c r="F682" s="252"/>
      <c r="G682" s="252"/>
      <c r="H682" s="252"/>
      <c r="I682" s="253"/>
      <c r="J682" s="254"/>
      <c r="K682" s="271"/>
      <c r="L682" s="256"/>
      <c r="M682" s="257"/>
      <c r="N682" s="250"/>
      <c r="O682" s="9"/>
      <c r="P682" s="10"/>
      <c r="Q682" s="10"/>
      <c r="R682" s="10"/>
      <c r="S682" s="10"/>
      <c r="U682" s="11"/>
    </row>
    <row r="683">
      <c r="C683" s="252"/>
      <c r="D683" s="252"/>
      <c r="E683" s="252"/>
      <c r="F683" s="252"/>
      <c r="G683" s="252"/>
      <c r="H683" s="252"/>
      <c r="I683" s="253"/>
      <c r="J683" s="254"/>
      <c r="K683" s="271"/>
      <c r="L683" s="256"/>
      <c r="M683" s="257"/>
      <c r="N683" s="250"/>
      <c r="O683" s="9"/>
      <c r="P683" s="10"/>
      <c r="Q683" s="10"/>
      <c r="R683" s="10"/>
      <c r="S683" s="10"/>
      <c r="U683" s="11"/>
    </row>
    <row r="684">
      <c r="C684" s="252"/>
      <c r="D684" s="252"/>
      <c r="E684" s="252"/>
      <c r="F684" s="252"/>
      <c r="G684" s="252"/>
      <c r="H684" s="252"/>
      <c r="I684" s="253"/>
      <c r="J684" s="254"/>
      <c r="K684" s="271"/>
      <c r="L684" s="256"/>
      <c r="M684" s="257"/>
      <c r="N684" s="250"/>
      <c r="O684" s="9"/>
      <c r="P684" s="10"/>
      <c r="Q684" s="10"/>
      <c r="R684" s="10"/>
      <c r="S684" s="10"/>
      <c r="U684" s="11"/>
    </row>
    <row r="685">
      <c r="C685" s="252"/>
      <c r="D685" s="252"/>
      <c r="E685" s="252"/>
      <c r="F685" s="252"/>
      <c r="G685" s="252"/>
      <c r="H685" s="252"/>
      <c r="I685" s="253"/>
      <c r="J685" s="254"/>
      <c r="K685" s="271"/>
      <c r="L685" s="256"/>
      <c r="M685" s="257"/>
      <c r="N685" s="250"/>
      <c r="O685" s="9"/>
      <c r="P685" s="10"/>
      <c r="Q685" s="10"/>
      <c r="R685" s="10"/>
      <c r="S685" s="10"/>
      <c r="U685" s="11"/>
    </row>
    <row r="686">
      <c r="C686" s="252"/>
      <c r="D686" s="252"/>
      <c r="E686" s="252"/>
      <c r="F686" s="252"/>
      <c r="G686" s="252"/>
      <c r="H686" s="252"/>
      <c r="I686" s="253"/>
      <c r="J686" s="254"/>
      <c r="K686" s="271"/>
      <c r="L686" s="256"/>
      <c r="M686" s="257"/>
      <c r="N686" s="250"/>
      <c r="O686" s="9"/>
      <c r="P686" s="10"/>
      <c r="Q686" s="10"/>
      <c r="R686" s="10"/>
      <c r="S686" s="10"/>
      <c r="U686" s="11"/>
    </row>
    <row r="687">
      <c r="C687" s="252"/>
      <c r="D687" s="252"/>
      <c r="E687" s="252"/>
      <c r="F687" s="252"/>
      <c r="G687" s="252"/>
      <c r="H687" s="252"/>
      <c r="I687" s="253"/>
      <c r="J687" s="254"/>
      <c r="K687" s="271"/>
      <c r="L687" s="256"/>
      <c r="M687" s="257"/>
      <c r="N687" s="250"/>
      <c r="O687" s="9"/>
      <c r="P687" s="10"/>
      <c r="Q687" s="10"/>
      <c r="R687" s="10"/>
      <c r="S687" s="10"/>
      <c r="U687" s="11"/>
    </row>
    <row r="688">
      <c r="C688" s="252"/>
      <c r="D688" s="252"/>
      <c r="E688" s="252"/>
      <c r="F688" s="252"/>
      <c r="G688" s="252"/>
      <c r="H688" s="252"/>
      <c r="I688" s="253"/>
      <c r="J688" s="254"/>
      <c r="K688" s="271"/>
      <c r="L688" s="256"/>
      <c r="M688" s="257"/>
      <c r="N688" s="250"/>
      <c r="O688" s="9"/>
      <c r="P688" s="10"/>
      <c r="Q688" s="10"/>
      <c r="R688" s="10"/>
      <c r="S688" s="10"/>
      <c r="U688" s="11"/>
    </row>
    <row r="689">
      <c r="C689" s="252"/>
      <c r="D689" s="252"/>
      <c r="E689" s="252"/>
      <c r="F689" s="252"/>
      <c r="G689" s="252"/>
      <c r="H689" s="252"/>
      <c r="I689" s="253"/>
      <c r="J689" s="254"/>
      <c r="K689" s="271"/>
      <c r="L689" s="256"/>
      <c r="M689" s="257"/>
      <c r="N689" s="250"/>
      <c r="O689" s="9"/>
      <c r="P689" s="10"/>
      <c r="Q689" s="10"/>
      <c r="R689" s="10"/>
      <c r="S689" s="10"/>
      <c r="U689" s="11"/>
    </row>
    <row r="690">
      <c r="C690" s="252"/>
      <c r="D690" s="252"/>
      <c r="E690" s="252"/>
      <c r="F690" s="252"/>
      <c r="G690" s="252"/>
      <c r="H690" s="252"/>
      <c r="I690" s="253"/>
      <c r="J690" s="254"/>
      <c r="K690" s="271"/>
      <c r="L690" s="256"/>
      <c r="M690" s="257"/>
      <c r="N690" s="250"/>
      <c r="O690" s="9"/>
      <c r="P690" s="10"/>
      <c r="Q690" s="10"/>
      <c r="R690" s="10"/>
      <c r="S690" s="10"/>
      <c r="U690" s="11"/>
    </row>
    <row r="691">
      <c r="C691" s="252"/>
      <c r="D691" s="252"/>
      <c r="E691" s="252"/>
      <c r="F691" s="252"/>
      <c r="G691" s="252"/>
      <c r="H691" s="252"/>
      <c r="I691" s="253"/>
      <c r="J691" s="254"/>
      <c r="K691" s="271"/>
      <c r="L691" s="256"/>
      <c r="M691" s="257"/>
      <c r="N691" s="250"/>
      <c r="O691" s="9"/>
      <c r="P691" s="10"/>
      <c r="Q691" s="10"/>
      <c r="R691" s="10"/>
      <c r="S691" s="10"/>
      <c r="U691" s="11"/>
    </row>
    <row r="692">
      <c r="C692" s="252"/>
      <c r="D692" s="252"/>
      <c r="E692" s="252"/>
      <c r="F692" s="252"/>
      <c r="G692" s="252"/>
      <c r="H692" s="252"/>
      <c r="I692" s="253"/>
      <c r="J692" s="254"/>
      <c r="K692" s="271"/>
      <c r="L692" s="256"/>
      <c r="M692" s="257"/>
      <c r="N692" s="250"/>
      <c r="O692" s="9"/>
      <c r="P692" s="10"/>
      <c r="Q692" s="10"/>
      <c r="R692" s="10"/>
      <c r="S692" s="10"/>
      <c r="U692" s="11"/>
    </row>
    <row r="693">
      <c r="C693" s="252"/>
      <c r="D693" s="252"/>
      <c r="E693" s="252"/>
      <c r="F693" s="252"/>
      <c r="G693" s="252"/>
      <c r="H693" s="252"/>
      <c r="I693" s="253"/>
      <c r="J693" s="254"/>
      <c r="K693" s="271"/>
      <c r="L693" s="256"/>
      <c r="M693" s="257"/>
      <c r="N693" s="250"/>
      <c r="O693" s="9"/>
      <c r="P693" s="10"/>
      <c r="Q693" s="10"/>
      <c r="R693" s="10"/>
      <c r="S693" s="10"/>
      <c r="U693" s="11"/>
    </row>
    <row r="694">
      <c r="C694" s="252"/>
      <c r="D694" s="252"/>
      <c r="E694" s="252"/>
      <c r="F694" s="252"/>
      <c r="G694" s="252"/>
      <c r="H694" s="252"/>
      <c r="I694" s="253"/>
      <c r="J694" s="254"/>
      <c r="K694" s="271"/>
      <c r="L694" s="256"/>
      <c r="M694" s="257"/>
      <c r="N694" s="250"/>
      <c r="O694" s="9"/>
      <c r="P694" s="10"/>
      <c r="Q694" s="10"/>
      <c r="R694" s="10"/>
      <c r="S694" s="10"/>
      <c r="U694" s="11"/>
    </row>
    <row r="695">
      <c r="C695" s="252"/>
      <c r="D695" s="252"/>
      <c r="E695" s="252"/>
      <c r="F695" s="252"/>
      <c r="G695" s="252"/>
      <c r="H695" s="252"/>
      <c r="I695" s="253"/>
      <c r="J695" s="254"/>
      <c r="K695" s="271"/>
      <c r="L695" s="256"/>
      <c r="M695" s="257"/>
      <c r="N695" s="250"/>
      <c r="O695" s="9"/>
      <c r="P695" s="10"/>
      <c r="Q695" s="10"/>
      <c r="R695" s="10"/>
      <c r="S695" s="10"/>
      <c r="U695" s="11"/>
    </row>
    <row r="696">
      <c r="C696" s="252"/>
      <c r="D696" s="252"/>
      <c r="E696" s="252"/>
      <c r="F696" s="252"/>
      <c r="G696" s="252"/>
      <c r="H696" s="252"/>
      <c r="I696" s="253"/>
      <c r="J696" s="254"/>
      <c r="K696" s="271"/>
      <c r="L696" s="256"/>
      <c r="M696" s="257"/>
      <c r="N696" s="250"/>
      <c r="O696" s="9"/>
      <c r="P696" s="10"/>
      <c r="Q696" s="10"/>
      <c r="R696" s="10"/>
      <c r="S696" s="10"/>
      <c r="U696" s="11"/>
    </row>
    <row r="697">
      <c r="C697" s="252"/>
      <c r="D697" s="252"/>
      <c r="E697" s="252"/>
      <c r="F697" s="252"/>
      <c r="G697" s="252"/>
      <c r="H697" s="252"/>
      <c r="I697" s="253"/>
      <c r="J697" s="254"/>
      <c r="K697" s="271"/>
      <c r="L697" s="256"/>
      <c r="M697" s="257"/>
      <c r="N697" s="250"/>
      <c r="O697" s="9"/>
      <c r="P697" s="10"/>
      <c r="Q697" s="10"/>
      <c r="R697" s="10"/>
      <c r="S697" s="10"/>
      <c r="U697" s="11"/>
    </row>
    <row r="698">
      <c r="C698" s="252"/>
      <c r="D698" s="252"/>
      <c r="E698" s="252"/>
      <c r="F698" s="252"/>
      <c r="G698" s="252"/>
      <c r="H698" s="252"/>
      <c r="I698" s="253"/>
      <c r="J698" s="254"/>
      <c r="K698" s="271"/>
      <c r="L698" s="256"/>
      <c r="M698" s="257"/>
      <c r="N698" s="250"/>
      <c r="O698" s="9"/>
      <c r="P698" s="10"/>
      <c r="Q698" s="10"/>
      <c r="R698" s="10"/>
      <c r="S698" s="10"/>
      <c r="U698" s="11"/>
    </row>
    <row r="699">
      <c r="C699" s="252"/>
      <c r="D699" s="252"/>
      <c r="E699" s="252"/>
      <c r="F699" s="252"/>
      <c r="G699" s="252"/>
      <c r="H699" s="252"/>
      <c r="I699" s="253"/>
      <c r="J699" s="254"/>
      <c r="K699" s="271"/>
      <c r="L699" s="256"/>
      <c r="M699" s="257"/>
      <c r="N699" s="250"/>
      <c r="O699" s="9"/>
      <c r="P699" s="10"/>
      <c r="Q699" s="10"/>
      <c r="R699" s="10"/>
      <c r="S699" s="10"/>
      <c r="U699" s="11"/>
    </row>
    <row r="700">
      <c r="C700" s="252"/>
      <c r="D700" s="252"/>
      <c r="E700" s="252"/>
      <c r="F700" s="252"/>
      <c r="G700" s="252"/>
      <c r="H700" s="252"/>
      <c r="I700" s="253"/>
      <c r="J700" s="254"/>
      <c r="K700" s="271"/>
      <c r="L700" s="256"/>
      <c r="M700" s="257"/>
      <c r="N700" s="250"/>
      <c r="O700" s="9"/>
      <c r="P700" s="10"/>
      <c r="Q700" s="10"/>
      <c r="R700" s="10"/>
      <c r="S700" s="10"/>
      <c r="U700" s="11"/>
    </row>
    <row r="701">
      <c r="C701" s="252"/>
      <c r="D701" s="252"/>
      <c r="E701" s="252"/>
      <c r="F701" s="252"/>
      <c r="G701" s="252"/>
      <c r="H701" s="252"/>
      <c r="I701" s="253"/>
      <c r="J701" s="254"/>
      <c r="K701" s="271"/>
      <c r="L701" s="256"/>
      <c r="M701" s="257"/>
      <c r="N701" s="250"/>
      <c r="O701" s="9"/>
      <c r="P701" s="10"/>
      <c r="Q701" s="10"/>
      <c r="R701" s="10"/>
      <c r="S701" s="10"/>
      <c r="U701" s="11"/>
    </row>
    <row r="702">
      <c r="C702" s="252"/>
      <c r="D702" s="252"/>
      <c r="E702" s="252"/>
      <c r="F702" s="252"/>
      <c r="G702" s="252"/>
      <c r="H702" s="252"/>
      <c r="I702" s="253"/>
      <c r="J702" s="254"/>
      <c r="K702" s="271"/>
      <c r="L702" s="256"/>
      <c r="M702" s="257"/>
      <c r="N702" s="250"/>
      <c r="O702" s="9"/>
      <c r="P702" s="10"/>
      <c r="Q702" s="10"/>
      <c r="R702" s="10"/>
      <c r="S702" s="10"/>
      <c r="U702" s="11"/>
    </row>
    <row r="703">
      <c r="C703" s="252"/>
      <c r="D703" s="252"/>
      <c r="E703" s="252"/>
      <c r="F703" s="252"/>
      <c r="G703" s="252"/>
      <c r="H703" s="252"/>
      <c r="I703" s="253"/>
      <c r="J703" s="254"/>
      <c r="K703" s="271"/>
      <c r="L703" s="256"/>
      <c r="M703" s="257"/>
      <c r="N703" s="250"/>
      <c r="O703" s="9"/>
      <c r="P703" s="10"/>
      <c r="Q703" s="10"/>
      <c r="R703" s="10"/>
      <c r="S703" s="10"/>
      <c r="U703" s="11"/>
    </row>
    <row r="704">
      <c r="C704" s="252"/>
      <c r="D704" s="252"/>
      <c r="E704" s="252"/>
      <c r="F704" s="252"/>
      <c r="G704" s="252"/>
      <c r="H704" s="252"/>
      <c r="I704" s="253"/>
      <c r="J704" s="254"/>
      <c r="K704" s="271"/>
      <c r="L704" s="256"/>
      <c r="M704" s="257"/>
      <c r="N704" s="250"/>
      <c r="O704" s="9"/>
      <c r="P704" s="10"/>
      <c r="Q704" s="10"/>
      <c r="R704" s="10"/>
      <c r="S704" s="10"/>
      <c r="U704" s="11"/>
    </row>
    <row r="705">
      <c r="C705" s="252"/>
      <c r="D705" s="252"/>
      <c r="E705" s="252"/>
      <c r="F705" s="252"/>
      <c r="G705" s="252"/>
      <c r="H705" s="252"/>
      <c r="I705" s="253"/>
      <c r="J705" s="254"/>
      <c r="K705" s="271"/>
      <c r="L705" s="256"/>
      <c r="M705" s="257"/>
      <c r="N705" s="250"/>
      <c r="O705" s="9"/>
      <c r="P705" s="10"/>
      <c r="Q705" s="10"/>
      <c r="R705" s="10"/>
      <c r="S705" s="10"/>
      <c r="U705" s="11"/>
    </row>
    <row r="706">
      <c r="C706" s="252"/>
      <c r="D706" s="252"/>
      <c r="E706" s="252"/>
      <c r="F706" s="252"/>
      <c r="G706" s="252"/>
      <c r="H706" s="252"/>
      <c r="I706" s="253"/>
      <c r="J706" s="254"/>
      <c r="K706" s="271"/>
      <c r="L706" s="256"/>
      <c r="M706" s="257"/>
      <c r="N706" s="250"/>
      <c r="O706" s="9"/>
      <c r="P706" s="10"/>
      <c r="Q706" s="10"/>
      <c r="R706" s="10"/>
      <c r="S706" s="10"/>
      <c r="U706" s="11"/>
    </row>
    <row r="707">
      <c r="C707" s="252"/>
      <c r="D707" s="252"/>
      <c r="E707" s="252"/>
      <c r="F707" s="252"/>
      <c r="G707" s="252"/>
      <c r="H707" s="252"/>
      <c r="I707" s="253"/>
      <c r="J707" s="254"/>
      <c r="K707" s="271"/>
      <c r="L707" s="256"/>
      <c r="M707" s="257"/>
      <c r="N707" s="250"/>
      <c r="O707" s="9"/>
      <c r="P707" s="10"/>
      <c r="Q707" s="10"/>
      <c r="R707" s="10"/>
      <c r="S707" s="10"/>
      <c r="U707" s="11"/>
    </row>
    <row r="708">
      <c r="C708" s="252"/>
      <c r="D708" s="252"/>
      <c r="E708" s="252"/>
      <c r="F708" s="252"/>
      <c r="G708" s="252"/>
      <c r="H708" s="252"/>
      <c r="I708" s="253"/>
      <c r="J708" s="254"/>
      <c r="K708" s="271"/>
      <c r="L708" s="256"/>
      <c r="M708" s="257"/>
      <c r="N708" s="250"/>
      <c r="O708" s="9"/>
      <c r="P708" s="10"/>
      <c r="Q708" s="10"/>
      <c r="R708" s="10"/>
      <c r="S708" s="10"/>
      <c r="U708" s="11"/>
    </row>
    <row r="709">
      <c r="C709" s="252"/>
      <c r="D709" s="252"/>
      <c r="E709" s="252"/>
      <c r="F709" s="252"/>
      <c r="G709" s="252"/>
      <c r="H709" s="252"/>
      <c r="I709" s="253"/>
      <c r="J709" s="254"/>
      <c r="K709" s="271"/>
      <c r="L709" s="256"/>
      <c r="M709" s="257"/>
      <c r="N709" s="250"/>
      <c r="O709" s="9"/>
      <c r="P709" s="10"/>
      <c r="Q709" s="10"/>
      <c r="R709" s="10"/>
      <c r="S709" s="10"/>
      <c r="U709" s="11"/>
    </row>
    <row r="710">
      <c r="C710" s="252"/>
      <c r="D710" s="252"/>
      <c r="E710" s="252"/>
      <c r="F710" s="252"/>
      <c r="G710" s="252"/>
      <c r="H710" s="252"/>
      <c r="I710" s="253"/>
      <c r="J710" s="254"/>
      <c r="K710" s="271"/>
      <c r="L710" s="256"/>
      <c r="M710" s="257"/>
      <c r="N710" s="250"/>
      <c r="O710" s="9"/>
      <c r="P710" s="10"/>
      <c r="Q710" s="10"/>
      <c r="R710" s="10"/>
      <c r="S710" s="10"/>
      <c r="U710" s="11"/>
    </row>
    <row r="711">
      <c r="C711" s="252"/>
      <c r="D711" s="252"/>
      <c r="E711" s="252"/>
      <c r="F711" s="252"/>
      <c r="G711" s="252"/>
      <c r="H711" s="252"/>
      <c r="I711" s="253"/>
      <c r="J711" s="254"/>
      <c r="K711" s="271"/>
      <c r="L711" s="256"/>
      <c r="M711" s="257"/>
      <c r="N711" s="250"/>
      <c r="O711" s="9"/>
      <c r="P711" s="10"/>
      <c r="Q711" s="10"/>
      <c r="R711" s="10"/>
      <c r="S711" s="10"/>
      <c r="U711" s="11"/>
    </row>
    <row r="712">
      <c r="C712" s="252"/>
      <c r="D712" s="252"/>
      <c r="E712" s="252"/>
      <c r="F712" s="252"/>
      <c r="G712" s="252"/>
      <c r="H712" s="252"/>
      <c r="I712" s="253"/>
      <c r="J712" s="254"/>
      <c r="K712" s="271"/>
      <c r="L712" s="256"/>
      <c r="M712" s="257"/>
      <c r="N712" s="250"/>
      <c r="O712" s="9"/>
      <c r="P712" s="10"/>
      <c r="Q712" s="10"/>
      <c r="R712" s="10"/>
      <c r="S712" s="10"/>
      <c r="U712" s="11"/>
    </row>
    <row r="713">
      <c r="C713" s="252"/>
      <c r="D713" s="252"/>
      <c r="E713" s="252"/>
      <c r="F713" s="252"/>
      <c r="G713" s="252"/>
      <c r="H713" s="252"/>
      <c r="I713" s="253"/>
      <c r="J713" s="254"/>
      <c r="K713" s="271"/>
      <c r="L713" s="256"/>
      <c r="M713" s="257"/>
      <c r="N713" s="250"/>
      <c r="O713" s="9"/>
      <c r="P713" s="10"/>
      <c r="Q713" s="10"/>
      <c r="R713" s="10"/>
      <c r="S713" s="10"/>
      <c r="U713" s="11"/>
    </row>
    <row r="714">
      <c r="C714" s="252"/>
      <c r="D714" s="252"/>
      <c r="E714" s="252"/>
      <c r="F714" s="252"/>
      <c r="G714" s="252"/>
      <c r="H714" s="252"/>
      <c r="I714" s="253"/>
      <c r="J714" s="254"/>
      <c r="K714" s="271"/>
      <c r="L714" s="256"/>
      <c r="M714" s="257"/>
      <c r="N714" s="250"/>
      <c r="O714" s="9"/>
      <c r="P714" s="10"/>
      <c r="Q714" s="10"/>
      <c r="R714" s="10"/>
      <c r="S714" s="10"/>
      <c r="U714" s="11"/>
    </row>
    <row r="715">
      <c r="C715" s="252"/>
      <c r="D715" s="252"/>
      <c r="E715" s="252"/>
      <c r="F715" s="252"/>
      <c r="G715" s="252"/>
      <c r="H715" s="252"/>
      <c r="I715" s="253"/>
      <c r="J715" s="254"/>
      <c r="K715" s="271"/>
      <c r="L715" s="256"/>
      <c r="M715" s="257"/>
      <c r="N715" s="250"/>
      <c r="O715" s="9"/>
      <c r="P715" s="10"/>
      <c r="Q715" s="10"/>
      <c r="R715" s="10"/>
      <c r="S715" s="10"/>
      <c r="U715" s="11"/>
    </row>
    <row r="716">
      <c r="C716" s="252"/>
      <c r="D716" s="252"/>
      <c r="E716" s="252"/>
      <c r="F716" s="252"/>
      <c r="G716" s="252"/>
      <c r="H716" s="252"/>
      <c r="I716" s="253"/>
      <c r="J716" s="254"/>
      <c r="K716" s="271"/>
      <c r="L716" s="256"/>
      <c r="M716" s="257"/>
      <c r="N716" s="250"/>
      <c r="O716" s="9"/>
      <c r="P716" s="10"/>
      <c r="Q716" s="10"/>
      <c r="R716" s="10"/>
      <c r="S716" s="10"/>
      <c r="U716" s="11"/>
    </row>
    <row r="717">
      <c r="C717" s="252"/>
      <c r="D717" s="252"/>
      <c r="E717" s="252"/>
      <c r="F717" s="252"/>
      <c r="G717" s="252"/>
      <c r="H717" s="252"/>
      <c r="I717" s="253"/>
      <c r="J717" s="254"/>
      <c r="K717" s="271"/>
      <c r="L717" s="256"/>
      <c r="M717" s="257"/>
      <c r="N717" s="250"/>
      <c r="O717" s="9"/>
      <c r="P717" s="10"/>
      <c r="Q717" s="10"/>
      <c r="R717" s="10"/>
      <c r="S717" s="10"/>
      <c r="U717" s="11"/>
    </row>
    <row r="718">
      <c r="C718" s="252"/>
      <c r="D718" s="252"/>
      <c r="E718" s="252"/>
      <c r="F718" s="252"/>
      <c r="G718" s="252"/>
      <c r="H718" s="252"/>
      <c r="I718" s="253"/>
      <c r="J718" s="254"/>
      <c r="K718" s="271"/>
      <c r="L718" s="256"/>
      <c r="M718" s="257"/>
      <c r="N718" s="250"/>
      <c r="O718" s="9"/>
      <c r="P718" s="10"/>
      <c r="Q718" s="10"/>
      <c r="R718" s="10"/>
      <c r="S718" s="10"/>
      <c r="U718" s="11"/>
    </row>
    <row r="719">
      <c r="C719" s="252"/>
      <c r="D719" s="252"/>
      <c r="E719" s="252"/>
      <c r="F719" s="252"/>
      <c r="G719" s="252"/>
      <c r="H719" s="252"/>
      <c r="I719" s="253"/>
      <c r="J719" s="254"/>
      <c r="K719" s="271"/>
      <c r="L719" s="256"/>
      <c r="M719" s="257"/>
      <c r="N719" s="250"/>
      <c r="O719" s="9"/>
      <c r="P719" s="10"/>
      <c r="Q719" s="10"/>
      <c r="R719" s="10"/>
      <c r="S719" s="10"/>
      <c r="U719" s="11"/>
    </row>
    <row r="720">
      <c r="C720" s="252"/>
      <c r="D720" s="252"/>
      <c r="E720" s="252"/>
      <c r="F720" s="252"/>
      <c r="G720" s="252"/>
      <c r="H720" s="252"/>
      <c r="I720" s="253"/>
      <c r="J720" s="254"/>
      <c r="K720" s="271"/>
      <c r="L720" s="256"/>
      <c r="M720" s="257"/>
      <c r="N720" s="250"/>
      <c r="O720" s="9"/>
      <c r="P720" s="10"/>
      <c r="Q720" s="10"/>
      <c r="R720" s="10"/>
      <c r="S720" s="10"/>
      <c r="U720" s="11"/>
    </row>
    <row r="721">
      <c r="C721" s="252"/>
      <c r="D721" s="252"/>
      <c r="E721" s="252"/>
      <c r="F721" s="252"/>
      <c r="G721" s="252"/>
      <c r="H721" s="252"/>
      <c r="I721" s="253"/>
      <c r="J721" s="254"/>
      <c r="K721" s="271"/>
      <c r="L721" s="256"/>
      <c r="M721" s="257"/>
      <c r="N721" s="250"/>
      <c r="O721" s="9"/>
      <c r="P721" s="10"/>
      <c r="Q721" s="10"/>
      <c r="R721" s="10"/>
      <c r="S721" s="10"/>
      <c r="U721" s="11"/>
    </row>
    <row r="722">
      <c r="C722" s="252"/>
      <c r="D722" s="252"/>
      <c r="E722" s="252"/>
      <c r="F722" s="252"/>
      <c r="G722" s="252"/>
      <c r="H722" s="252"/>
      <c r="I722" s="253"/>
      <c r="J722" s="254"/>
      <c r="K722" s="271"/>
      <c r="L722" s="256"/>
      <c r="M722" s="257"/>
      <c r="N722" s="250"/>
      <c r="O722" s="9"/>
      <c r="P722" s="10"/>
      <c r="Q722" s="10"/>
      <c r="R722" s="10"/>
      <c r="S722" s="10"/>
      <c r="U722" s="11"/>
    </row>
    <row r="723">
      <c r="C723" s="252"/>
      <c r="D723" s="252"/>
      <c r="E723" s="252"/>
      <c r="F723" s="252"/>
      <c r="G723" s="252"/>
      <c r="H723" s="252"/>
      <c r="I723" s="253"/>
      <c r="J723" s="254"/>
      <c r="K723" s="271"/>
      <c r="L723" s="256"/>
      <c r="M723" s="257"/>
      <c r="N723" s="250"/>
      <c r="O723" s="9"/>
      <c r="P723" s="10"/>
      <c r="Q723" s="10"/>
      <c r="R723" s="10"/>
      <c r="S723" s="10"/>
      <c r="U723" s="11"/>
    </row>
    <row r="724">
      <c r="C724" s="252"/>
      <c r="D724" s="252"/>
      <c r="E724" s="252"/>
      <c r="F724" s="252"/>
      <c r="G724" s="252"/>
      <c r="H724" s="252"/>
      <c r="I724" s="253"/>
      <c r="J724" s="254"/>
      <c r="K724" s="271"/>
      <c r="L724" s="256"/>
      <c r="M724" s="257"/>
      <c r="N724" s="250"/>
      <c r="O724" s="9"/>
      <c r="P724" s="10"/>
      <c r="Q724" s="10"/>
      <c r="R724" s="10"/>
      <c r="S724" s="10"/>
      <c r="U724" s="11"/>
    </row>
    <row r="725">
      <c r="C725" s="252"/>
      <c r="D725" s="252"/>
      <c r="E725" s="252"/>
      <c r="F725" s="252"/>
      <c r="G725" s="252"/>
      <c r="H725" s="252"/>
      <c r="I725" s="253"/>
      <c r="J725" s="254"/>
      <c r="K725" s="271"/>
      <c r="L725" s="256"/>
      <c r="M725" s="257"/>
      <c r="N725" s="250"/>
      <c r="O725" s="9"/>
      <c r="P725" s="10"/>
      <c r="Q725" s="10"/>
      <c r="R725" s="10"/>
      <c r="S725" s="10"/>
      <c r="U725" s="11"/>
    </row>
    <row r="726">
      <c r="C726" s="252"/>
      <c r="D726" s="252"/>
      <c r="E726" s="252"/>
      <c r="F726" s="252"/>
      <c r="G726" s="252"/>
      <c r="H726" s="252"/>
      <c r="I726" s="253"/>
      <c r="J726" s="254"/>
      <c r="K726" s="271"/>
      <c r="L726" s="256"/>
      <c r="M726" s="257"/>
      <c r="N726" s="250"/>
      <c r="O726" s="9"/>
      <c r="P726" s="10"/>
      <c r="Q726" s="10"/>
      <c r="R726" s="10"/>
      <c r="S726" s="10"/>
      <c r="U726" s="11"/>
    </row>
    <row r="727">
      <c r="C727" s="252"/>
      <c r="D727" s="252"/>
      <c r="E727" s="252"/>
      <c r="F727" s="252"/>
      <c r="G727" s="252"/>
      <c r="H727" s="252"/>
      <c r="I727" s="253"/>
      <c r="J727" s="254"/>
      <c r="K727" s="271"/>
      <c r="L727" s="256"/>
      <c r="M727" s="257"/>
      <c r="N727" s="250"/>
      <c r="O727" s="9"/>
      <c r="P727" s="10"/>
      <c r="Q727" s="10"/>
      <c r="R727" s="10"/>
      <c r="S727" s="10"/>
      <c r="U727" s="11"/>
    </row>
    <row r="728">
      <c r="C728" s="252"/>
      <c r="D728" s="252"/>
      <c r="E728" s="252"/>
      <c r="F728" s="252"/>
      <c r="G728" s="252"/>
      <c r="H728" s="252"/>
      <c r="I728" s="253"/>
      <c r="J728" s="254"/>
      <c r="K728" s="271"/>
      <c r="L728" s="256"/>
      <c r="M728" s="257"/>
      <c r="N728" s="250"/>
      <c r="O728" s="9"/>
      <c r="P728" s="10"/>
      <c r="Q728" s="10"/>
      <c r="R728" s="10"/>
      <c r="S728" s="10"/>
      <c r="U728" s="11"/>
    </row>
    <row r="729">
      <c r="C729" s="252"/>
      <c r="D729" s="252"/>
      <c r="E729" s="252"/>
      <c r="F729" s="252"/>
      <c r="G729" s="252"/>
      <c r="H729" s="252"/>
      <c r="I729" s="253"/>
      <c r="J729" s="254"/>
      <c r="K729" s="271"/>
      <c r="L729" s="256"/>
      <c r="M729" s="257"/>
      <c r="N729" s="250"/>
      <c r="O729" s="9"/>
      <c r="P729" s="10"/>
      <c r="Q729" s="10"/>
      <c r="R729" s="10"/>
      <c r="S729" s="10"/>
      <c r="U729" s="11"/>
    </row>
    <row r="730">
      <c r="C730" s="252"/>
      <c r="D730" s="252"/>
      <c r="E730" s="252"/>
      <c r="F730" s="252"/>
      <c r="G730" s="252"/>
      <c r="H730" s="252"/>
      <c r="I730" s="253"/>
      <c r="J730" s="254"/>
      <c r="K730" s="271"/>
      <c r="L730" s="256"/>
      <c r="M730" s="257"/>
      <c r="N730" s="250"/>
      <c r="O730" s="9"/>
      <c r="P730" s="10"/>
      <c r="Q730" s="10"/>
      <c r="R730" s="10"/>
      <c r="S730" s="10"/>
      <c r="U730" s="11"/>
    </row>
    <row r="731">
      <c r="C731" s="252"/>
      <c r="D731" s="252"/>
      <c r="E731" s="252"/>
      <c r="F731" s="252"/>
      <c r="G731" s="252"/>
      <c r="H731" s="252"/>
      <c r="I731" s="253"/>
      <c r="J731" s="254"/>
      <c r="K731" s="271"/>
      <c r="L731" s="256"/>
      <c r="M731" s="257"/>
      <c r="N731" s="250"/>
      <c r="O731" s="9"/>
      <c r="P731" s="10"/>
      <c r="Q731" s="10"/>
      <c r="R731" s="10"/>
      <c r="S731" s="10"/>
      <c r="U731" s="11"/>
    </row>
    <row r="732">
      <c r="C732" s="252"/>
      <c r="D732" s="252"/>
      <c r="E732" s="252"/>
      <c r="F732" s="252"/>
      <c r="G732" s="252"/>
      <c r="H732" s="252"/>
      <c r="I732" s="253"/>
      <c r="J732" s="254"/>
      <c r="K732" s="271"/>
      <c r="L732" s="256"/>
      <c r="M732" s="257"/>
      <c r="N732" s="250"/>
      <c r="O732" s="9"/>
      <c r="P732" s="10"/>
      <c r="Q732" s="10"/>
      <c r="R732" s="10"/>
      <c r="S732" s="10"/>
      <c r="U732" s="11"/>
    </row>
    <row r="733">
      <c r="C733" s="252"/>
      <c r="D733" s="252"/>
      <c r="E733" s="252"/>
      <c r="F733" s="252"/>
      <c r="G733" s="252"/>
      <c r="H733" s="252"/>
      <c r="I733" s="253"/>
      <c r="J733" s="254"/>
      <c r="K733" s="271"/>
      <c r="L733" s="256"/>
      <c r="M733" s="257"/>
      <c r="N733" s="250"/>
      <c r="O733" s="9"/>
      <c r="P733" s="10"/>
      <c r="Q733" s="10"/>
      <c r="R733" s="10"/>
      <c r="S733" s="10"/>
      <c r="U733" s="11"/>
    </row>
    <row r="734">
      <c r="C734" s="252"/>
      <c r="D734" s="252"/>
      <c r="E734" s="252"/>
      <c r="F734" s="252"/>
      <c r="G734" s="252"/>
      <c r="H734" s="252"/>
      <c r="I734" s="253"/>
      <c r="J734" s="254"/>
      <c r="K734" s="271"/>
      <c r="L734" s="256"/>
      <c r="M734" s="257"/>
      <c r="N734" s="250"/>
      <c r="O734" s="9"/>
      <c r="P734" s="10"/>
      <c r="Q734" s="10"/>
      <c r="R734" s="10"/>
      <c r="S734" s="10"/>
      <c r="U734" s="11"/>
    </row>
    <row r="735">
      <c r="C735" s="252"/>
      <c r="D735" s="252"/>
      <c r="E735" s="252"/>
      <c r="F735" s="252"/>
      <c r="G735" s="252"/>
      <c r="H735" s="252"/>
      <c r="I735" s="253"/>
      <c r="J735" s="254"/>
      <c r="K735" s="271"/>
      <c r="L735" s="256"/>
      <c r="M735" s="257"/>
      <c r="N735" s="250"/>
      <c r="O735" s="9"/>
      <c r="P735" s="10"/>
      <c r="Q735" s="10"/>
      <c r="R735" s="10"/>
      <c r="S735" s="10"/>
      <c r="U735" s="11"/>
    </row>
    <row r="736">
      <c r="C736" s="252"/>
      <c r="D736" s="252"/>
      <c r="E736" s="252"/>
      <c r="F736" s="252"/>
      <c r="G736" s="252"/>
      <c r="H736" s="252"/>
      <c r="I736" s="253"/>
      <c r="J736" s="254"/>
      <c r="K736" s="271"/>
      <c r="L736" s="256"/>
      <c r="M736" s="257"/>
      <c r="N736" s="250"/>
      <c r="O736" s="9"/>
      <c r="P736" s="10"/>
      <c r="Q736" s="10"/>
      <c r="R736" s="10"/>
      <c r="S736" s="10"/>
      <c r="U736" s="11"/>
    </row>
    <row r="737">
      <c r="C737" s="252"/>
      <c r="D737" s="252"/>
      <c r="E737" s="252"/>
      <c r="F737" s="252"/>
      <c r="G737" s="252"/>
      <c r="H737" s="252"/>
      <c r="I737" s="253"/>
      <c r="J737" s="254"/>
      <c r="K737" s="271"/>
      <c r="L737" s="256"/>
      <c r="M737" s="257"/>
      <c r="N737" s="250"/>
      <c r="O737" s="9"/>
      <c r="P737" s="10"/>
      <c r="Q737" s="10"/>
      <c r="R737" s="10"/>
      <c r="S737" s="10"/>
      <c r="U737" s="11"/>
    </row>
    <row r="738">
      <c r="C738" s="252"/>
      <c r="D738" s="252"/>
      <c r="E738" s="252"/>
      <c r="F738" s="252"/>
      <c r="G738" s="252"/>
      <c r="H738" s="252"/>
      <c r="I738" s="253"/>
      <c r="J738" s="254"/>
      <c r="K738" s="271"/>
      <c r="L738" s="256"/>
      <c r="M738" s="257"/>
      <c r="N738" s="250"/>
      <c r="O738" s="9"/>
      <c r="P738" s="10"/>
      <c r="Q738" s="10"/>
      <c r="R738" s="10"/>
      <c r="S738" s="10"/>
      <c r="U738" s="11"/>
    </row>
    <row r="739">
      <c r="C739" s="252"/>
      <c r="D739" s="252"/>
      <c r="E739" s="252"/>
      <c r="F739" s="252"/>
      <c r="G739" s="252"/>
      <c r="H739" s="252"/>
      <c r="I739" s="253"/>
      <c r="J739" s="254"/>
      <c r="K739" s="271"/>
      <c r="L739" s="256"/>
      <c r="M739" s="257"/>
      <c r="N739" s="250"/>
      <c r="O739" s="9"/>
      <c r="P739" s="10"/>
      <c r="Q739" s="10"/>
      <c r="R739" s="10"/>
      <c r="S739" s="10"/>
      <c r="U739" s="11"/>
    </row>
    <row r="740">
      <c r="C740" s="252"/>
      <c r="D740" s="252"/>
      <c r="E740" s="252"/>
      <c r="F740" s="252"/>
      <c r="G740" s="252"/>
      <c r="H740" s="252"/>
      <c r="I740" s="253"/>
      <c r="J740" s="254"/>
      <c r="K740" s="271"/>
      <c r="L740" s="256"/>
      <c r="M740" s="257"/>
      <c r="N740" s="250"/>
      <c r="O740" s="9"/>
      <c r="P740" s="10"/>
      <c r="Q740" s="10"/>
      <c r="R740" s="10"/>
      <c r="S740" s="10"/>
      <c r="U740" s="11"/>
    </row>
    <row r="741">
      <c r="C741" s="252"/>
      <c r="D741" s="252"/>
      <c r="E741" s="252"/>
      <c r="F741" s="252"/>
      <c r="G741" s="252"/>
      <c r="H741" s="252"/>
      <c r="I741" s="253"/>
      <c r="J741" s="254"/>
      <c r="K741" s="271"/>
      <c r="L741" s="256"/>
      <c r="M741" s="257"/>
      <c r="N741" s="250"/>
      <c r="O741" s="9"/>
      <c r="P741" s="10"/>
      <c r="Q741" s="10"/>
      <c r="R741" s="10"/>
      <c r="S741" s="10"/>
      <c r="U741" s="11"/>
    </row>
    <row r="742">
      <c r="C742" s="252"/>
      <c r="D742" s="252"/>
      <c r="E742" s="252"/>
      <c r="F742" s="252"/>
      <c r="G742" s="252"/>
      <c r="H742" s="252"/>
      <c r="I742" s="253"/>
      <c r="J742" s="254"/>
      <c r="K742" s="271"/>
      <c r="L742" s="256"/>
      <c r="M742" s="257"/>
      <c r="N742" s="250"/>
      <c r="O742" s="9"/>
      <c r="P742" s="10"/>
      <c r="Q742" s="10"/>
      <c r="R742" s="10"/>
      <c r="S742" s="10"/>
      <c r="U742" s="11"/>
    </row>
    <row r="743">
      <c r="C743" s="252"/>
      <c r="D743" s="252"/>
      <c r="E743" s="252"/>
      <c r="F743" s="252"/>
      <c r="G743" s="252"/>
      <c r="H743" s="252"/>
      <c r="I743" s="253"/>
      <c r="J743" s="254"/>
      <c r="K743" s="271"/>
      <c r="L743" s="256"/>
      <c r="M743" s="257"/>
      <c r="N743" s="250"/>
      <c r="O743" s="9"/>
      <c r="P743" s="10"/>
      <c r="Q743" s="10"/>
      <c r="R743" s="10"/>
      <c r="S743" s="10"/>
      <c r="U743" s="11"/>
    </row>
    <row r="744">
      <c r="C744" s="252"/>
      <c r="D744" s="252"/>
      <c r="E744" s="252"/>
      <c r="F744" s="252"/>
      <c r="G744" s="252"/>
      <c r="H744" s="252"/>
      <c r="I744" s="253"/>
      <c r="J744" s="254"/>
      <c r="K744" s="271"/>
      <c r="L744" s="256"/>
      <c r="M744" s="257"/>
      <c r="N744" s="250"/>
      <c r="O744" s="9"/>
      <c r="P744" s="10"/>
      <c r="Q744" s="10"/>
      <c r="R744" s="10"/>
      <c r="S744" s="10"/>
      <c r="U744" s="11"/>
    </row>
    <row r="745">
      <c r="C745" s="252"/>
      <c r="D745" s="252"/>
      <c r="E745" s="252"/>
      <c r="F745" s="252"/>
      <c r="G745" s="252"/>
      <c r="H745" s="252"/>
      <c r="I745" s="253"/>
      <c r="J745" s="254"/>
      <c r="K745" s="271"/>
      <c r="L745" s="256"/>
      <c r="M745" s="257"/>
      <c r="N745" s="250"/>
      <c r="O745" s="9"/>
      <c r="P745" s="10"/>
      <c r="Q745" s="10"/>
      <c r="R745" s="10"/>
      <c r="S745" s="10"/>
      <c r="U745" s="11"/>
    </row>
    <row r="746">
      <c r="C746" s="252"/>
      <c r="D746" s="252"/>
      <c r="E746" s="252"/>
      <c r="F746" s="252"/>
      <c r="G746" s="252"/>
      <c r="H746" s="252"/>
      <c r="I746" s="253"/>
      <c r="J746" s="254"/>
      <c r="K746" s="271"/>
      <c r="L746" s="256"/>
      <c r="M746" s="257"/>
      <c r="N746" s="250"/>
      <c r="O746" s="9"/>
      <c r="P746" s="10"/>
      <c r="Q746" s="10"/>
      <c r="R746" s="10"/>
      <c r="S746" s="10"/>
      <c r="U746" s="11"/>
    </row>
    <row r="747">
      <c r="C747" s="252"/>
      <c r="D747" s="252"/>
      <c r="E747" s="252"/>
      <c r="F747" s="252"/>
      <c r="G747" s="252"/>
      <c r="H747" s="252"/>
      <c r="I747" s="253"/>
      <c r="J747" s="254"/>
      <c r="K747" s="271"/>
      <c r="L747" s="256"/>
      <c r="M747" s="257"/>
      <c r="N747" s="250"/>
      <c r="O747" s="9"/>
      <c r="P747" s="10"/>
      <c r="Q747" s="10"/>
      <c r="R747" s="10"/>
      <c r="S747" s="10"/>
      <c r="U747" s="11"/>
    </row>
    <row r="748">
      <c r="C748" s="252"/>
      <c r="D748" s="252"/>
      <c r="E748" s="252"/>
      <c r="F748" s="252"/>
      <c r="G748" s="252"/>
      <c r="H748" s="252"/>
      <c r="I748" s="253"/>
      <c r="J748" s="254"/>
      <c r="K748" s="271"/>
      <c r="L748" s="256"/>
      <c r="M748" s="257"/>
      <c r="N748" s="250"/>
      <c r="O748" s="9"/>
      <c r="P748" s="10"/>
      <c r="Q748" s="10"/>
      <c r="R748" s="10"/>
      <c r="S748" s="10"/>
      <c r="U748" s="11"/>
    </row>
    <row r="749">
      <c r="C749" s="252"/>
      <c r="D749" s="252"/>
      <c r="E749" s="252"/>
      <c r="F749" s="252"/>
      <c r="G749" s="252"/>
      <c r="H749" s="252"/>
      <c r="I749" s="253"/>
      <c r="J749" s="254"/>
      <c r="K749" s="271"/>
      <c r="L749" s="256"/>
      <c r="M749" s="257"/>
      <c r="N749" s="250"/>
      <c r="O749" s="9"/>
      <c r="P749" s="10"/>
      <c r="Q749" s="10"/>
      <c r="R749" s="10"/>
      <c r="S749" s="10"/>
      <c r="U749" s="11"/>
    </row>
    <row r="750">
      <c r="C750" s="252"/>
      <c r="D750" s="252"/>
      <c r="E750" s="252"/>
      <c r="F750" s="252"/>
      <c r="G750" s="252"/>
      <c r="H750" s="252"/>
      <c r="I750" s="253"/>
      <c r="J750" s="254"/>
      <c r="K750" s="271"/>
      <c r="L750" s="256"/>
      <c r="M750" s="257"/>
      <c r="N750" s="250"/>
      <c r="O750" s="9"/>
      <c r="P750" s="10"/>
      <c r="Q750" s="10"/>
      <c r="R750" s="10"/>
      <c r="S750" s="10"/>
      <c r="U750" s="11"/>
    </row>
    <row r="751">
      <c r="C751" s="252"/>
      <c r="D751" s="252"/>
      <c r="E751" s="252"/>
      <c r="F751" s="252"/>
      <c r="G751" s="252"/>
      <c r="H751" s="252"/>
      <c r="I751" s="253"/>
      <c r="J751" s="254"/>
      <c r="K751" s="271"/>
      <c r="L751" s="256"/>
      <c r="M751" s="257"/>
      <c r="N751" s="250"/>
      <c r="O751" s="9"/>
      <c r="P751" s="10"/>
      <c r="Q751" s="10"/>
      <c r="R751" s="10"/>
      <c r="S751" s="10"/>
      <c r="U751" s="11"/>
    </row>
    <row r="752">
      <c r="C752" s="252"/>
      <c r="D752" s="252"/>
      <c r="E752" s="252"/>
      <c r="F752" s="252"/>
      <c r="G752" s="252"/>
      <c r="H752" s="252"/>
      <c r="I752" s="253"/>
      <c r="J752" s="254"/>
      <c r="K752" s="271"/>
      <c r="L752" s="256"/>
      <c r="M752" s="257"/>
      <c r="N752" s="250"/>
      <c r="O752" s="9"/>
      <c r="P752" s="10"/>
      <c r="Q752" s="10"/>
      <c r="R752" s="10"/>
      <c r="S752" s="10"/>
      <c r="U752" s="11"/>
    </row>
    <row r="753">
      <c r="C753" s="252"/>
      <c r="D753" s="252"/>
      <c r="E753" s="252"/>
      <c r="F753" s="252"/>
      <c r="G753" s="252"/>
      <c r="H753" s="252"/>
      <c r="I753" s="253"/>
      <c r="J753" s="254"/>
      <c r="K753" s="271"/>
      <c r="L753" s="256"/>
      <c r="M753" s="257"/>
      <c r="N753" s="250"/>
      <c r="O753" s="9"/>
      <c r="P753" s="10"/>
      <c r="Q753" s="10"/>
      <c r="R753" s="10"/>
      <c r="S753" s="10"/>
      <c r="U753" s="11"/>
    </row>
    <row r="754">
      <c r="C754" s="252"/>
      <c r="D754" s="252"/>
      <c r="E754" s="252"/>
      <c r="F754" s="252"/>
      <c r="G754" s="252"/>
      <c r="H754" s="252"/>
      <c r="I754" s="253"/>
      <c r="J754" s="254"/>
      <c r="K754" s="271"/>
      <c r="L754" s="256"/>
      <c r="M754" s="257"/>
      <c r="N754" s="250"/>
      <c r="O754" s="9"/>
      <c r="P754" s="10"/>
      <c r="Q754" s="10"/>
      <c r="R754" s="10"/>
      <c r="S754" s="10"/>
      <c r="U754" s="11"/>
    </row>
    <row r="755">
      <c r="C755" s="252"/>
      <c r="D755" s="252"/>
      <c r="E755" s="252"/>
      <c r="F755" s="252"/>
      <c r="G755" s="252"/>
      <c r="H755" s="252"/>
      <c r="I755" s="253"/>
      <c r="J755" s="254"/>
      <c r="K755" s="271"/>
      <c r="L755" s="256"/>
      <c r="M755" s="257"/>
      <c r="N755" s="250"/>
      <c r="O755" s="9"/>
      <c r="P755" s="10"/>
      <c r="Q755" s="10"/>
      <c r="R755" s="10"/>
      <c r="S755" s="10"/>
      <c r="U755" s="11"/>
    </row>
    <row r="756">
      <c r="C756" s="252"/>
      <c r="D756" s="252"/>
      <c r="E756" s="252"/>
      <c r="F756" s="252"/>
      <c r="G756" s="252"/>
      <c r="H756" s="252"/>
      <c r="I756" s="253"/>
      <c r="J756" s="254"/>
      <c r="K756" s="271"/>
      <c r="L756" s="256"/>
      <c r="M756" s="257"/>
      <c r="N756" s="250"/>
      <c r="O756" s="9"/>
      <c r="P756" s="10"/>
      <c r="Q756" s="10"/>
      <c r="R756" s="10"/>
      <c r="S756" s="10"/>
      <c r="U756" s="11"/>
    </row>
    <row r="757">
      <c r="C757" s="252"/>
      <c r="D757" s="252"/>
      <c r="E757" s="252"/>
      <c r="F757" s="252"/>
      <c r="G757" s="252"/>
      <c r="H757" s="252"/>
      <c r="I757" s="253"/>
      <c r="J757" s="254"/>
      <c r="K757" s="271"/>
      <c r="L757" s="256"/>
      <c r="M757" s="257"/>
      <c r="N757" s="250"/>
      <c r="O757" s="9"/>
      <c r="P757" s="10"/>
      <c r="Q757" s="10"/>
      <c r="R757" s="10"/>
      <c r="S757" s="10"/>
      <c r="U757" s="11"/>
    </row>
    <row r="758">
      <c r="C758" s="252"/>
      <c r="D758" s="252"/>
      <c r="E758" s="252"/>
      <c r="F758" s="252"/>
      <c r="G758" s="252"/>
      <c r="H758" s="252"/>
      <c r="I758" s="253"/>
      <c r="J758" s="254"/>
      <c r="K758" s="271"/>
      <c r="L758" s="256"/>
      <c r="M758" s="257"/>
      <c r="N758" s="250"/>
      <c r="O758" s="9"/>
      <c r="P758" s="10"/>
      <c r="Q758" s="10"/>
      <c r="R758" s="10"/>
      <c r="S758" s="10"/>
      <c r="U758" s="11"/>
    </row>
    <row r="759">
      <c r="C759" s="252"/>
      <c r="D759" s="252"/>
      <c r="E759" s="252"/>
      <c r="F759" s="252"/>
      <c r="G759" s="252"/>
      <c r="H759" s="252"/>
      <c r="I759" s="253"/>
      <c r="J759" s="254"/>
      <c r="K759" s="271"/>
      <c r="L759" s="256"/>
      <c r="M759" s="257"/>
      <c r="N759" s="250"/>
      <c r="O759" s="9"/>
      <c r="P759" s="10"/>
      <c r="Q759" s="10"/>
      <c r="R759" s="10"/>
      <c r="S759" s="10"/>
      <c r="U759" s="11"/>
    </row>
    <row r="760">
      <c r="C760" s="252"/>
      <c r="D760" s="252"/>
      <c r="E760" s="252"/>
      <c r="F760" s="252"/>
      <c r="G760" s="252"/>
      <c r="H760" s="252"/>
      <c r="I760" s="253"/>
      <c r="J760" s="254"/>
      <c r="K760" s="271"/>
      <c r="L760" s="256"/>
      <c r="M760" s="257"/>
      <c r="N760" s="250"/>
      <c r="O760" s="9"/>
      <c r="P760" s="10"/>
      <c r="Q760" s="10"/>
      <c r="R760" s="10"/>
      <c r="S760" s="10"/>
      <c r="U760" s="11"/>
    </row>
    <row r="761">
      <c r="C761" s="252"/>
      <c r="D761" s="252"/>
      <c r="E761" s="252"/>
      <c r="F761" s="252"/>
      <c r="G761" s="252"/>
      <c r="H761" s="252"/>
      <c r="I761" s="253"/>
      <c r="J761" s="254"/>
      <c r="K761" s="271"/>
      <c r="L761" s="256"/>
      <c r="M761" s="257"/>
      <c r="N761" s="250"/>
      <c r="O761" s="9"/>
      <c r="P761" s="10"/>
      <c r="Q761" s="10"/>
      <c r="R761" s="10"/>
      <c r="S761" s="10"/>
      <c r="U761" s="11"/>
    </row>
    <row r="762">
      <c r="C762" s="252"/>
      <c r="D762" s="252"/>
      <c r="E762" s="252"/>
      <c r="F762" s="252"/>
      <c r="G762" s="252"/>
      <c r="H762" s="252"/>
      <c r="I762" s="253"/>
      <c r="J762" s="254"/>
      <c r="K762" s="271"/>
      <c r="L762" s="256"/>
      <c r="M762" s="257"/>
      <c r="N762" s="250"/>
      <c r="O762" s="9"/>
      <c r="P762" s="10"/>
      <c r="Q762" s="10"/>
      <c r="R762" s="10"/>
      <c r="S762" s="10"/>
      <c r="U762" s="11"/>
    </row>
    <row r="763">
      <c r="C763" s="252"/>
      <c r="D763" s="252"/>
      <c r="E763" s="252"/>
      <c r="F763" s="252"/>
      <c r="G763" s="252"/>
      <c r="H763" s="252"/>
      <c r="I763" s="253"/>
      <c r="J763" s="254"/>
      <c r="K763" s="271"/>
      <c r="L763" s="256"/>
      <c r="M763" s="257"/>
      <c r="N763" s="250"/>
      <c r="O763" s="9"/>
      <c r="P763" s="10"/>
      <c r="Q763" s="10"/>
      <c r="R763" s="10"/>
      <c r="S763" s="10"/>
      <c r="U763" s="11"/>
    </row>
    <row r="764">
      <c r="C764" s="252"/>
      <c r="D764" s="252"/>
      <c r="E764" s="252"/>
      <c r="F764" s="252"/>
      <c r="G764" s="252"/>
      <c r="H764" s="252"/>
      <c r="I764" s="253"/>
      <c r="J764" s="254"/>
      <c r="K764" s="271"/>
      <c r="L764" s="256"/>
      <c r="M764" s="257"/>
      <c r="N764" s="250"/>
      <c r="O764" s="9"/>
      <c r="P764" s="10"/>
      <c r="Q764" s="10"/>
      <c r="R764" s="10"/>
      <c r="S764" s="10"/>
      <c r="U764" s="11"/>
    </row>
    <row r="765">
      <c r="C765" s="252"/>
      <c r="D765" s="252"/>
      <c r="E765" s="252"/>
      <c r="F765" s="252"/>
      <c r="G765" s="252"/>
      <c r="H765" s="252"/>
      <c r="I765" s="253"/>
      <c r="J765" s="254"/>
      <c r="K765" s="271"/>
      <c r="L765" s="256"/>
      <c r="M765" s="257"/>
      <c r="N765" s="250"/>
      <c r="O765" s="9"/>
      <c r="P765" s="10"/>
      <c r="Q765" s="10"/>
      <c r="R765" s="10"/>
      <c r="S765" s="10"/>
      <c r="U765" s="11"/>
    </row>
    <row r="766">
      <c r="C766" s="252"/>
      <c r="D766" s="252"/>
      <c r="E766" s="252"/>
      <c r="F766" s="252"/>
      <c r="G766" s="252"/>
      <c r="H766" s="252"/>
      <c r="I766" s="253"/>
      <c r="J766" s="254"/>
      <c r="K766" s="271"/>
      <c r="L766" s="256"/>
      <c r="M766" s="257"/>
      <c r="N766" s="250"/>
      <c r="O766" s="9"/>
      <c r="P766" s="10"/>
      <c r="Q766" s="10"/>
      <c r="R766" s="10"/>
      <c r="S766" s="10"/>
      <c r="U766" s="11"/>
    </row>
    <row r="767">
      <c r="C767" s="252"/>
      <c r="D767" s="252"/>
      <c r="E767" s="252"/>
      <c r="F767" s="252"/>
      <c r="G767" s="252"/>
      <c r="H767" s="252"/>
      <c r="I767" s="253"/>
      <c r="J767" s="254"/>
      <c r="K767" s="271"/>
      <c r="L767" s="256"/>
      <c r="M767" s="257"/>
      <c r="N767" s="250"/>
      <c r="O767" s="9"/>
      <c r="P767" s="10"/>
      <c r="Q767" s="10"/>
      <c r="R767" s="10"/>
      <c r="S767" s="10"/>
      <c r="U767" s="11"/>
    </row>
    <row r="768">
      <c r="C768" s="252"/>
      <c r="D768" s="252"/>
      <c r="E768" s="252"/>
      <c r="F768" s="252"/>
      <c r="G768" s="252"/>
      <c r="H768" s="252"/>
      <c r="I768" s="253"/>
      <c r="J768" s="254"/>
      <c r="K768" s="271"/>
      <c r="L768" s="256"/>
      <c r="M768" s="257"/>
      <c r="N768" s="250"/>
      <c r="O768" s="9"/>
      <c r="P768" s="10"/>
      <c r="Q768" s="10"/>
      <c r="R768" s="10"/>
      <c r="S768" s="10"/>
      <c r="U768" s="11"/>
    </row>
    <row r="769">
      <c r="C769" s="252"/>
      <c r="D769" s="252"/>
      <c r="E769" s="252"/>
      <c r="F769" s="252"/>
      <c r="G769" s="252"/>
      <c r="H769" s="252"/>
      <c r="I769" s="253"/>
      <c r="J769" s="254"/>
      <c r="K769" s="271"/>
      <c r="L769" s="256"/>
      <c r="M769" s="257"/>
      <c r="N769" s="250"/>
      <c r="O769" s="9"/>
      <c r="P769" s="10"/>
      <c r="Q769" s="10"/>
      <c r="R769" s="10"/>
      <c r="S769" s="10"/>
      <c r="U769" s="11"/>
    </row>
    <row r="770">
      <c r="C770" s="252"/>
      <c r="D770" s="252"/>
      <c r="E770" s="252"/>
      <c r="F770" s="252"/>
      <c r="G770" s="252"/>
      <c r="H770" s="252"/>
      <c r="I770" s="253"/>
      <c r="J770" s="254"/>
      <c r="K770" s="271"/>
      <c r="L770" s="256"/>
      <c r="M770" s="257"/>
      <c r="N770" s="250"/>
      <c r="O770" s="9"/>
      <c r="P770" s="10"/>
      <c r="Q770" s="10"/>
      <c r="R770" s="10"/>
      <c r="S770" s="10"/>
      <c r="U770" s="11"/>
    </row>
    <row r="771">
      <c r="C771" s="252"/>
      <c r="D771" s="252"/>
      <c r="E771" s="252"/>
      <c r="F771" s="252"/>
      <c r="G771" s="252"/>
      <c r="H771" s="252"/>
      <c r="I771" s="253"/>
      <c r="J771" s="254"/>
      <c r="K771" s="271"/>
      <c r="L771" s="256"/>
      <c r="M771" s="257"/>
      <c r="N771" s="250"/>
      <c r="O771" s="9"/>
      <c r="P771" s="10"/>
      <c r="Q771" s="10"/>
      <c r="R771" s="10"/>
      <c r="S771" s="10"/>
      <c r="U771" s="11"/>
    </row>
    <row r="772">
      <c r="C772" s="252"/>
      <c r="D772" s="252"/>
      <c r="E772" s="252"/>
      <c r="F772" s="252"/>
      <c r="G772" s="252"/>
      <c r="H772" s="252"/>
      <c r="I772" s="253"/>
      <c r="J772" s="254"/>
      <c r="K772" s="271"/>
      <c r="L772" s="256"/>
      <c r="M772" s="257"/>
      <c r="N772" s="250"/>
      <c r="O772" s="9"/>
      <c r="P772" s="10"/>
      <c r="Q772" s="10"/>
      <c r="R772" s="10"/>
      <c r="S772" s="10"/>
      <c r="U772" s="11"/>
    </row>
    <row r="773">
      <c r="C773" s="252"/>
      <c r="D773" s="252"/>
      <c r="E773" s="252"/>
      <c r="F773" s="252"/>
      <c r="G773" s="252"/>
      <c r="H773" s="252"/>
      <c r="I773" s="253"/>
      <c r="J773" s="254"/>
      <c r="K773" s="271"/>
      <c r="L773" s="256"/>
      <c r="M773" s="257"/>
      <c r="N773" s="250"/>
      <c r="O773" s="9"/>
      <c r="P773" s="10"/>
      <c r="Q773" s="10"/>
      <c r="R773" s="10"/>
      <c r="S773" s="10"/>
      <c r="U773" s="11"/>
    </row>
    <row r="774">
      <c r="C774" s="252"/>
      <c r="D774" s="252"/>
      <c r="E774" s="252"/>
      <c r="F774" s="252"/>
      <c r="G774" s="252"/>
      <c r="H774" s="252"/>
      <c r="I774" s="253"/>
      <c r="J774" s="254"/>
      <c r="K774" s="271"/>
      <c r="L774" s="256"/>
      <c r="M774" s="257"/>
      <c r="N774" s="250"/>
      <c r="O774" s="9"/>
      <c r="P774" s="10"/>
      <c r="Q774" s="10"/>
      <c r="R774" s="10"/>
      <c r="S774" s="10"/>
      <c r="U774" s="11"/>
    </row>
    <row r="775">
      <c r="C775" s="252"/>
      <c r="D775" s="252"/>
      <c r="E775" s="252"/>
      <c r="F775" s="252"/>
      <c r="G775" s="252"/>
      <c r="H775" s="252"/>
      <c r="I775" s="253"/>
      <c r="J775" s="254"/>
      <c r="K775" s="271"/>
      <c r="L775" s="256"/>
      <c r="M775" s="257"/>
      <c r="N775" s="250"/>
      <c r="O775" s="9"/>
      <c r="P775" s="10"/>
      <c r="Q775" s="10"/>
      <c r="R775" s="10"/>
      <c r="S775" s="10"/>
      <c r="U775" s="11"/>
    </row>
    <row r="776">
      <c r="C776" s="252"/>
      <c r="D776" s="252"/>
      <c r="E776" s="252"/>
      <c r="F776" s="252"/>
      <c r="G776" s="252"/>
      <c r="H776" s="252"/>
      <c r="I776" s="253"/>
      <c r="J776" s="254"/>
      <c r="K776" s="271"/>
      <c r="L776" s="256"/>
      <c r="M776" s="257"/>
      <c r="N776" s="250"/>
      <c r="O776" s="9"/>
      <c r="P776" s="10"/>
      <c r="Q776" s="10"/>
      <c r="R776" s="10"/>
      <c r="S776" s="10"/>
      <c r="U776" s="11"/>
    </row>
    <row r="777">
      <c r="C777" s="252"/>
      <c r="D777" s="252"/>
      <c r="E777" s="252"/>
      <c r="F777" s="252"/>
      <c r="G777" s="252"/>
      <c r="H777" s="252"/>
      <c r="I777" s="253"/>
      <c r="J777" s="254"/>
      <c r="K777" s="271"/>
      <c r="L777" s="256"/>
      <c r="M777" s="257"/>
      <c r="N777" s="250"/>
      <c r="O777" s="9"/>
      <c r="P777" s="10"/>
      <c r="Q777" s="10"/>
      <c r="R777" s="10"/>
      <c r="S777" s="10"/>
      <c r="U777" s="11"/>
    </row>
    <row r="778">
      <c r="C778" s="252"/>
      <c r="D778" s="252"/>
      <c r="E778" s="252"/>
      <c r="F778" s="252"/>
      <c r="G778" s="252"/>
      <c r="H778" s="252"/>
      <c r="I778" s="253"/>
      <c r="J778" s="254"/>
      <c r="K778" s="271"/>
      <c r="L778" s="256"/>
      <c r="M778" s="257"/>
      <c r="N778" s="250"/>
      <c r="O778" s="9"/>
      <c r="P778" s="10"/>
      <c r="Q778" s="10"/>
      <c r="R778" s="10"/>
      <c r="S778" s="10"/>
      <c r="U778" s="11"/>
    </row>
    <row r="779">
      <c r="C779" s="252"/>
      <c r="D779" s="252"/>
      <c r="E779" s="252"/>
      <c r="F779" s="252"/>
      <c r="G779" s="252"/>
      <c r="H779" s="252"/>
      <c r="I779" s="253"/>
      <c r="J779" s="254"/>
      <c r="K779" s="271"/>
      <c r="L779" s="256"/>
      <c r="M779" s="257"/>
      <c r="N779" s="250"/>
      <c r="O779" s="9"/>
      <c r="P779" s="10"/>
      <c r="Q779" s="10"/>
      <c r="R779" s="10"/>
      <c r="S779" s="10"/>
      <c r="U779" s="11"/>
    </row>
    <row r="780">
      <c r="C780" s="252"/>
      <c r="D780" s="252"/>
      <c r="E780" s="252"/>
      <c r="F780" s="252"/>
      <c r="G780" s="252"/>
      <c r="H780" s="252"/>
      <c r="I780" s="253"/>
      <c r="J780" s="254"/>
      <c r="K780" s="271"/>
      <c r="L780" s="256"/>
      <c r="M780" s="257"/>
      <c r="N780" s="250"/>
      <c r="O780" s="9"/>
      <c r="P780" s="10"/>
      <c r="Q780" s="10"/>
      <c r="R780" s="10"/>
      <c r="S780" s="10"/>
      <c r="U780" s="11"/>
    </row>
    <row r="781">
      <c r="C781" s="252"/>
      <c r="D781" s="252"/>
      <c r="E781" s="252"/>
      <c r="F781" s="252"/>
      <c r="G781" s="252"/>
      <c r="H781" s="252"/>
      <c r="I781" s="253"/>
      <c r="J781" s="254"/>
      <c r="K781" s="271"/>
      <c r="L781" s="256"/>
      <c r="M781" s="257"/>
      <c r="N781" s="250"/>
      <c r="O781" s="9"/>
      <c r="P781" s="10"/>
      <c r="Q781" s="10"/>
      <c r="R781" s="10"/>
      <c r="S781" s="10"/>
      <c r="U781" s="11"/>
    </row>
    <row r="782">
      <c r="C782" s="252"/>
      <c r="D782" s="252"/>
      <c r="E782" s="252"/>
      <c r="F782" s="252"/>
      <c r="G782" s="252"/>
      <c r="H782" s="252"/>
      <c r="I782" s="253"/>
      <c r="J782" s="254"/>
      <c r="K782" s="271"/>
      <c r="L782" s="256"/>
      <c r="M782" s="257"/>
      <c r="N782" s="250"/>
      <c r="O782" s="9"/>
      <c r="P782" s="10"/>
      <c r="Q782" s="10"/>
      <c r="R782" s="10"/>
      <c r="S782" s="10"/>
      <c r="U782" s="11"/>
    </row>
    <row r="783">
      <c r="C783" s="252"/>
      <c r="D783" s="252"/>
      <c r="E783" s="252"/>
      <c r="F783" s="252"/>
      <c r="G783" s="252"/>
      <c r="H783" s="252"/>
      <c r="I783" s="253"/>
      <c r="J783" s="254"/>
      <c r="K783" s="271"/>
      <c r="L783" s="256"/>
      <c r="M783" s="257"/>
      <c r="N783" s="250"/>
      <c r="O783" s="9"/>
      <c r="P783" s="10"/>
      <c r="Q783" s="10"/>
      <c r="R783" s="10"/>
      <c r="S783" s="10"/>
      <c r="U783" s="11"/>
    </row>
    <row r="784">
      <c r="C784" s="252"/>
      <c r="D784" s="252"/>
      <c r="E784" s="252"/>
      <c r="F784" s="252"/>
      <c r="G784" s="252"/>
      <c r="H784" s="252"/>
      <c r="I784" s="253"/>
      <c r="J784" s="254"/>
      <c r="K784" s="271"/>
      <c r="L784" s="256"/>
      <c r="M784" s="257"/>
      <c r="N784" s="250"/>
      <c r="O784" s="9"/>
      <c r="P784" s="10"/>
      <c r="Q784" s="10"/>
      <c r="R784" s="10"/>
      <c r="S784" s="10"/>
      <c r="U784" s="11"/>
    </row>
    <row r="785">
      <c r="C785" s="252"/>
      <c r="D785" s="252"/>
      <c r="E785" s="252"/>
      <c r="F785" s="252"/>
      <c r="G785" s="252"/>
      <c r="H785" s="252"/>
      <c r="I785" s="253"/>
      <c r="J785" s="254"/>
      <c r="K785" s="271"/>
      <c r="L785" s="256"/>
      <c r="M785" s="257"/>
      <c r="N785" s="250"/>
      <c r="O785" s="9"/>
      <c r="P785" s="10"/>
      <c r="Q785" s="10"/>
      <c r="R785" s="10"/>
      <c r="S785" s="10"/>
      <c r="U785" s="11"/>
    </row>
    <row r="786">
      <c r="C786" s="252"/>
      <c r="D786" s="252"/>
      <c r="E786" s="252"/>
      <c r="F786" s="252"/>
      <c r="G786" s="252"/>
      <c r="H786" s="252"/>
      <c r="I786" s="253"/>
      <c r="J786" s="254"/>
      <c r="K786" s="271"/>
      <c r="L786" s="256"/>
      <c r="M786" s="257"/>
      <c r="N786" s="250"/>
      <c r="O786" s="9"/>
      <c r="P786" s="10"/>
      <c r="Q786" s="10"/>
      <c r="R786" s="10"/>
      <c r="S786" s="10"/>
      <c r="U786" s="11"/>
    </row>
    <row r="787">
      <c r="C787" s="252"/>
      <c r="D787" s="252"/>
      <c r="E787" s="252"/>
      <c r="F787" s="252"/>
      <c r="G787" s="252"/>
      <c r="H787" s="252"/>
      <c r="I787" s="253"/>
      <c r="J787" s="254"/>
      <c r="K787" s="271"/>
      <c r="L787" s="256"/>
      <c r="M787" s="257"/>
      <c r="N787" s="250"/>
      <c r="O787" s="9"/>
      <c r="P787" s="10"/>
      <c r="Q787" s="10"/>
      <c r="R787" s="10"/>
      <c r="S787" s="10"/>
      <c r="U787" s="11"/>
    </row>
    <row r="788">
      <c r="C788" s="252"/>
      <c r="D788" s="252"/>
      <c r="E788" s="252"/>
      <c r="F788" s="252"/>
      <c r="G788" s="252"/>
      <c r="H788" s="252"/>
      <c r="I788" s="253"/>
      <c r="J788" s="254"/>
      <c r="K788" s="271"/>
      <c r="L788" s="256"/>
      <c r="M788" s="257"/>
      <c r="N788" s="250"/>
      <c r="O788" s="9"/>
      <c r="P788" s="10"/>
      <c r="Q788" s="10"/>
      <c r="R788" s="10"/>
      <c r="S788" s="10"/>
      <c r="U788" s="11"/>
    </row>
    <row r="789">
      <c r="C789" s="252"/>
      <c r="D789" s="252"/>
      <c r="E789" s="252"/>
      <c r="F789" s="252"/>
      <c r="G789" s="252"/>
      <c r="H789" s="252"/>
      <c r="I789" s="253"/>
      <c r="J789" s="254"/>
      <c r="K789" s="271"/>
      <c r="L789" s="256"/>
      <c r="M789" s="257"/>
      <c r="N789" s="250"/>
      <c r="O789" s="9"/>
      <c r="P789" s="10"/>
      <c r="Q789" s="10"/>
      <c r="R789" s="10"/>
      <c r="S789" s="10"/>
      <c r="U789" s="11"/>
    </row>
    <row r="790">
      <c r="C790" s="252"/>
      <c r="D790" s="252"/>
      <c r="E790" s="252"/>
      <c r="F790" s="252"/>
      <c r="G790" s="252"/>
      <c r="H790" s="252"/>
      <c r="I790" s="253"/>
      <c r="J790" s="254"/>
      <c r="K790" s="271"/>
      <c r="L790" s="256"/>
      <c r="M790" s="257"/>
      <c r="N790" s="250"/>
      <c r="O790" s="9"/>
      <c r="P790" s="10"/>
      <c r="Q790" s="10"/>
      <c r="R790" s="10"/>
      <c r="S790" s="10"/>
      <c r="U790" s="11"/>
    </row>
    <row r="791">
      <c r="C791" s="252"/>
      <c r="D791" s="252"/>
      <c r="E791" s="252"/>
      <c r="F791" s="252"/>
      <c r="G791" s="252"/>
      <c r="H791" s="252"/>
      <c r="I791" s="253"/>
      <c r="J791" s="254"/>
      <c r="K791" s="271"/>
      <c r="L791" s="256"/>
      <c r="M791" s="257"/>
      <c r="N791" s="250"/>
      <c r="O791" s="9"/>
      <c r="P791" s="10"/>
      <c r="Q791" s="10"/>
      <c r="R791" s="10"/>
      <c r="S791" s="10"/>
      <c r="U791" s="11"/>
    </row>
    <row r="792">
      <c r="C792" s="252"/>
      <c r="D792" s="252"/>
      <c r="E792" s="252"/>
      <c r="F792" s="252"/>
      <c r="G792" s="252"/>
      <c r="H792" s="252"/>
      <c r="I792" s="253"/>
      <c r="J792" s="254"/>
      <c r="K792" s="271"/>
      <c r="L792" s="256"/>
      <c r="M792" s="257"/>
      <c r="N792" s="250"/>
      <c r="O792" s="9"/>
      <c r="P792" s="10"/>
      <c r="Q792" s="10"/>
      <c r="R792" s="10"/>
      <c r="S792" s="10"/>
      <c r="U792" s="11"/>
    </row>
    <row r="793">
      <c r="C793" s="252"/>
      <c r="D793" s="252"/>
      <c r="E793" s="252"/>
      <c r="F793" s="252"/>
      <c r="G793" s="252"/>
      <c r="H793" s="252"/>
      <c r="I793" s="253"/>
      <c r="J793" s="254"/>
      <c r="K793" s="271"/>
      <c r="L793" s="256"/>
      <c r="M793" s="257"/>
      <c r="N793" s="250"/>
      <c r="O793" s="9"/>
      <c r="P793" s="10"/>
      <c r="Q793" s="10"/>
      <c r="R793" s="10"/>
      <c r="S793" s="10"/>
      <c r="U793" s="11"/>
    </row>
    <row r="794">
      <c r="C794" s="252"/>
      <c r="D794" s="252"/>
      <c r="E794" s="252"/>
      <c r="F794" s="252"/>
      <c r="G794" s="252"/>
      <c r="H794" s="252"/>
      <c r="I794" s="253"/>
      <c r="J794" s="254"/>
      <c r="K794" s="271"/>
      <c r="L794" s="256"/>
      <c r="M794" s="257"/>
      <c r="N794" s="250"/>
      <c r="O794" s="9"/>
      <c r="P794" s="10"/>
      <c r="Q794" s="10"/>
      <c r="R794" s="10"/>
      <c r="S794" s="10"/>
      <c r="U794" s="11"/>
    </row>
    <row r="795">
      <c r="C795" s="252"/>
      <c r="D795" s="252"/>
      <c r="E795" s="252"/>
      <c r="F795" s="252"/>
      <c r="G795" s="252"/>
      <c r="H795" s="252"/>
      <c r="I795" s="253"/>
      <c r="J795" s="254"/>
      <c r="K795" s="271"/>
      <c r="L795" s="256"/>
      <c r="M795" s="257"/>
      <c r="N795" s="250"/>
      <c r="O795" s="9"/>
      <c r="P795" s="10"/>
      <c r="Q795" s="10"/>
      <c r="R795" s="10"/>
      <c r="S795" s="10"/>
      <c r="U795" s="11"/>
    </row>
    <row r="796">
      <c r="C796" s="252"/>
      <c r="D796" s="252"/>
      <c r="E796" s="252"/>
      <c r="F796" s="252"/>
      <c r="G796" s="252"/>
      <c r="H796" s="252"/>
      <c r="I796" s="253"/>
      <c r="J796" s="254"/>
      <c r="K796" s="271"/>
      <c r="L796" s="256"/>
      <c r="M796" s="257"/>
      <c r="N796" s="250"/>
      <c r="O796" s="9"/>
      <c r="P796" s="10"/>
      <c r="Q796" s="10"/>
      <c r="R796" s="10"/>
      <c r="S796" s="10"/>
      <c r="U796" s="11"/>
    </row>
    <row r="797">
      <c r="C797" s="252"/>
      <c r="D797" s="252"/>
      <c r="E797" s="252"/>
      <c r="F797" s="252"/>
      <c r="G797" s="252"/>
      <c r="H797" s="252"/>
      <c r="I797" s="253"/>
      <c r="J797" s="254"/>
      <c r="K797" s="271"/>
      <c r="L797" s="256"/>
      <c r="M797" s="257"/>
      <c r="N797" s="250"/>
      <c r="O797" s="9"/>
      <c r="P797" s="10"/>
      <c r="Q797" s="10"/>
      <c r="R797" s="10"/>
      <c r="S797" s="10"/>
      <c r="U797" s="11"/>
    </row>
    <row r="798">
      <c r="C798" s="252"/>
      <c r="D798" s="252"/>
      <c r="E798" s="252"/>
      <c r="F798" s="252"/>
      <c r="G798" s="252"/>
      <c r="H798" s="252"/>
      <c r="I798" s="253"/>
      <c r="J798" s="254"/>
      <c r="K798" s="271"/>
      <c r="L798" s="256"/>
      <c r="M798" s="257"/>
      <c r="N798" s="250"/>
      <c r="O798" s="9"/>
      <c r="P798" s="10"/>
      <c r="Q798" s="10"/>
      <c r="R798" s="10"/>
      <c r="S798" s="10"/>
      <c r="U798" s="11"/>
    </row>
    <row r="799">
      <c r="C799" s="252"/>
      <c r="D799" s="252"/>
      <c r="E799" s="252"/>
      <c r="F799" s="252"/>
      <c r="G799" s="252"/>
      <c r="H799" s="252"/>
      <c r="I799" s="253"/>
      <c r="J799" s="254"/>
      <c r="K799" s="271"/>
      <c r="L799" s="256"/>
      <c r="M799" s="257"/>
      <c r="N799" s="250"/>
      <c r="O799" s="9"/>
      <c r="P799" s="10"/>
      <c r="Q799" s="10"/>
      <c r="R799" s="10"/>
      <c r="S799" s="10"/>
      <c r="U799" s="11"/>
    </row>
    <row r="800">
      <c r="C800" s="252"/>
      <c r="D800" s="252"/>
      <c r="E800" s="252"/>
      <c r="F800" s="252"/>
      <c r="G800" s="252"/>
      <c r="H800" s="252"/>
      <c r="I800" s="253"/>
      <c r="J800" s="254"/>
      <c r="K800" s="271"/>
      <c r="L800" s="256"/>
      <c r="M800" s="257"/>
      <c r="N800" s="250"/>
      <c r="O800" s="9"/>
      <c r="P800" s="10"/>
      <c r="Q800" s="10"/>
      <c r="R800" s="10"/>
      <c r="S800" s="10"/>
      <c r="U800" s="11"/>
    </row>
    <row r="801">
      <c r="C801" s="252"/>
      <c r="D801" s="252"/>
      <c r="E801" s="252"/>
      <c r="F801" s="252"/>
      <c r="G801" s="252"/>
      <c r="H801" s="252"/>
      <c r="I801" s="253"/>
      <c r="J801" s="254"/>
      <c r="K801" s="271"/>
      <c r="L801" s="256"/>
      <c r="M801" s="257"/>
      <c r="N801" s="250"/>
      <c r="O801" s="9"/>
      <c r="P801" s="10"/>
      <c r="Q801" s="10"/>
      <c r="R801" s="10"/>
      <c r="S801" s="10"/>
      <c r="U801" s="11"/>
    </row>
    <row r="802">
      <c r="C802" s="252"/>
      <c r="D802" s="252"/>
      <c r="E802" s="252"/>
      <c r="F802" s="252"/>
      <c r="G802" s="252"/>
      <c r="H802" s="252"/>
      <c r="I802" s="253"/>
      <c r="J802" s="254"/>
      <c r="K802" s="271"/>
      <c r="L802" s="256"/>
      <c r="M802" s="257"/>
      <c r="N802" s="250"/>
      <c r="O802" s="9"/>
      <c r="P802" s="10"/>
      <c r="Q802" s="10"/>
      <c r="R802" s="10"/>
      <c r="S802" s="10"/>
      <c r="U802" s="11"/>
    </row>
    <row r="803">
      <c r="C803" s="252"/>
      <c r="D803" s="252"/>
      <c r="E803" s="252"/>
      <c r="F803" s="252"/>
      <c r="G803" s="252"/>
      <c r="H803" s="252"/>
      <c r="I803" s="253"/>
      <c r="J803" s="254"/>
      <c r="K803" s="271"/>
      <c r="L803" s="256"/>
      <c r="M803" s="257"/>
      <c r="N803" s="250"/>
      <c r="O803" s="9"/>
      <c r="P803" s="10"/>
      <c r="Q803" s="10"/>
      <c r="R803" s="10"/>
      <c r="S803" s="10"/>
      <c r="U803" s="11"/>
    </row>
    <row r="804">
      <c r="C804" s="252"/>
      <c r="D804" s="252"/>
      <c r="E804" s="252"/>
      <c r="F804" s="252"/>
      <c r="G804" s="252"/>
      <c r="H804" s="252"/>
      <c r="I804" s="253"/>
      <c r="J804" s="254"/>
      <c r="K804" s="271"/>
      <c r="L804" s="256"/>
      <c r="M804" s="257"/>
      <c r="N804" s="250"/>
      <c r="O804" s="9"/>
      <c r="P804" s="10"/>
      <c r="Q804" s="10"/>
      <c r="R804" s="10"/>
      <c r="S804" s="10"/>
      <c r="U804" s="11"/>
    </row>
    <row r="805">
      <c r="C805" s="252"/>
      <c r="D805" s="252"/>
      <c r="E805" s="252"/>
      <c r="F805" s="252"/>
      <c r="G805" s="252"/>
      <c r="H805" s="252"/>
      <c r="I805" s="253"/>
      <c r="J805" s="254"/>
      <c r="K805" s="271"/>
      <c r="L805" s="256"/>
      <c r="M805" s="257"/>
      <c r="N805" s="250"/>
      <c r="O805" s="9"/>
      <c r="P805" s="10"/>
      <c r="Q805" s="10"/>
      <c r="R805" s="10"/>
      <c r="S805" s="10"/>
      <c r="U805" s="11"/>
    </row>
    <row r="806">
      <c r="C806" s="252"/>
      <c r="D806" s="252"/>
      <c r="E806" s="252"/>
      <c r="F806" s="252"/>
      <c r="G806" s="252"/>
      <c r="H806" s="252"/>
      <c r="I806" s="253"/>
      <c r="J806" s="254"/>
      <c r="K806" s="271"/>
      <c r="L806" s="256"/>
      <c r="M806" s="257"/>
      <c r="N806" s="250"/>
      <c r="O806" s="9"/>
      <c r="P806" s="10"/>
      <c r="Q806" s="10"/>
      <c r="R806" s="10"/>
      <c r="S806" s="10"/>
      <c r="U806" s="11"/>
    </row>
    <row r="807">
      <c r="C807" s="252"/>
      <c r="D807" s="252"/>
      <c r="E807" s="252"/>
      <c r="F807" s="252"/>
      <c r="G807" s="252"/>
      <c r="H807" s="252"/>
      <c r="I807" s="253"/>
      <c r="J807" s="254"/>
      <c r="K807" s="271"/>
      <c r="L807" s="256"/>
      <c r="M807" s="257"/>
      <c r="N807" s="250"/>
      <c r="O807" s="9"/>
      <c r="P807" s="10"/>
      <c r="Q807" s="10"/>
      <c r="R807" s="10"/>
      <c r="S807" s="10"/>
      <c r="U807" s="11"/>
    </row>
    <row r="808">
      <c r="C808" s="252"/>
      <c r="D808" s="252"/>
      <c r="E808" s="252"/>
      <c r="F808" s="252"/>
      <c r="G808" s="252"/>
      <c r="H808" s="252"/>
      <c r="I808" s="253"/>
      <c r="J808" s="254"/>
      <c r="K808" s="271"/>
      <c r="L808" s="256"/>
      <c r="M808" s="257"/>
      <c r="N808" s="250"/>
      <c r="O808" s="9"/>
      <c r="P808" s="10"/>
      <c r="Q808" s="10"/>
      <c r="R808" s="10"/>
      <c r="S808" s="10"/>
      <c r="U808" s="11"/>
    </row>
    <row r="809">
      <c r="C809" s="252"/>
      <c r="D809" s="252"/>
      <c r="E809" s="252"/>
      <c r="F809" s="252"/>
      <c r="G809" s="252"/>
      <c r="H809" s="252"/>
      <c r="I809" s="253"/>
      <c r="J809" s="254"/>
      <c r="K809" s="271"/>
      <c r="L809" s="256"/>
      <c r="M809" s="257"/>
      <c r="N809" s="250"/>
      <c r="O809" s="9"/>
      <c r="P809" s="10"/>
      <c r="Q809" s="10"/>
      <c r="R809" s="10"/>
      <c r="S809" s="10"/>
      <c r="U809" s="11"/>
    </row>
    <row r="810">
      <c r="C810" s="252"/>
      <c r="D810" s="252"/>
      <c r="E810" s="252"/>
      <c r="F810" s="252"/>
      <c r="G810" s="252"/>
      <c r="H810" s="252"/>
      <c r="I810" s="253"/>
      <c r="J810" s="254"/>
      <c r="K810" s="271"/>
      <c r="L810" s="256"/>
      <c r="M810" s="257"/>
      <c r="N810" s="250"/>
      <c r="O810" s="9"/>
      <c r="P810" s="10"/>
      <c r="Q810" s="10"/>
      <c r="R810" s="10"/>
      <c r="S810" s="10"/>
      <c r="U810" s="11"/>
    </row>
    <row r="811">
      <c r="C811" s="252"/>
      <c r="D811" s="252"/>
      <c r="E811" s="252"/>
      <c r="F811" s="252"/>
      <c r="G811" s="252"/>
      <c r="H811" s="252"/>
      <c r="I811" s="253"/>
      <c r="J811" s="254"/>
      <c r="K811" s="271"/>
      <c r="L811" s="256"/>
      <c r="M811" s="257"/>
      <c r="N811" s="250"/>
      <c r="O811" s="9"/>
      <c r="P811" s="10"/>
      <c r="Q811" s="10"/>
      <c r="R811" s="10"/>
      <c r="S811" s="10"/>
      <c r="U811" s="11"/>
    </row>
    <row r="812">
      <c r="C812" s="252"/>
      <c r="D812" s="252"/>
      <c r="E812" s="252"/>
      <c r="F812" s="252"/>
      <c r="G812" s="252"/>
      <c r="H812" s="252"/>
      <c r="I812" s="253"/>
      <c r="J812" s="254"/>
      <c r="K812" s="271"/>
      <c r="L812" s="256"/>
      <c r="M812" s="257"/>
      <c r="N812" s="250"/>
      <c r="O812" s="9"/>
      <c r="P812" s="10"/>
      <c r="Q812" s="10"/>
      <c r="R812" s="10"/>
      <c r="S812" s="10"/>
      <c r="U812" s="11"/>
    </row>
    <row r="813">
      <c r="C813" s="252"/>
      <c r="D813" s="252"/>
      <c r="E813" s="252"/>
      <c r="F813" s="252"/>
      <c r="G813" s="252"/>
      <c r="H813" s="252"/>
      <c r="I813" s="253"/>
      <c r="J813" s="254"/>
      <c r="K813" s="271"/>
      <c r="L813" s="256"/>
      <c r="M813" s="257"/>
      <c r="N813" s="250"/>
      <c r="O813" s="9"/>
      <c r="P813" s="10"/>
      <c r="Q813" s="10"/>
      <c r="R813" s="10"/>
      <c r="S813" s="10"/>
      <c r="U813" s="11"/>
    </row>
    <row r="814">
      <c r="C814" s="252"/>
      <c r="D814" s="252"/>
      <c r="E814" s="252"/>
      <c r="F814" s="252"/>
      <c r="G814" s="252"/>
      <c r="H814" s="252"/>
      <c r="I814" s="253"/>
      <c r="J814" s="254"/>
      <c r="K814" s="271"/>
      <c r="L814" s="256"/>
      <c r="M814" s="257"/>
      <c r="N814" s="250"/>
      <c r="O814" s="9"/>
      <c r="P814" s="10"/>
      <c r="Q814" s="10"/>
      <c r="R814" s="10"/>
      <c r="S814" s="10"/>
      <c r="U814" s="11"/>
    </row>
    <row r="815">
      <c r="C815" s="252"/>
      <c r="D815" s="252"/>
      <c r="E815" s="252"/>
      <c r="F815" s="252"/>
      <c r="G815" s="252"/>
      <c r="H815" s="252"/>
      <c r="I815" s="253"/>
      <c r="J815" s="254"/>
      <c r="K815" s="271"/>
      <c r="L815" s="256"/>
      <c r="M815" s="257"/>
      <c r="N815" s="250"/>
      <c r="O815" s="9"/>
      <c r="P815" s="10"/>
      <c r="Q815" s="10"/>
      <c r="R815" s="10"/>
      <c r="S815" s="10"/>
      <c r="U815" s="11"/>
    </row>
    <row r="816">
      <c r="C816" s="252"/>
      <c r="D816" s="252"/>
      <c r="E816" s="252"/>
      <c r="F816" s="252"/>
      <c r="G816" s="252"/>
      <c r="H816" s="252"/>
      <c r="I816" s="253"/>
      <c r="J816" s="254"/>
      <c r="K816" s="271"/>
      <c r="L816" s="256"/>
      <c r="M816" s="257"/>
      <c r="N816" s="250"/>
      <c r="O816" s="9"/>
      <c r="P816" s="10"/>
      <c r="Q816" s="10"/>
      <c r="R816" s="10"/>
      <c r="S816" s="10"/>
      <c r="U816" s="11"/>
    </row>
    <row r="817">
      <c r="C817" s="252"/>
      <c r="D817" s="252"/>
      <c r="E817" s="252"/>
      <c r="F817" s="252"/>
      <c r="G817" s="252"/>
      <c r="H817" s="252"/>
      <c r="I817" s="253"/>
      <c r="J817" s="254"/>
      <c r="K817" s="271"/>
      <c r="L817" s="256"/>
      <c r="M817" s="257"/>
      <c r="N817" s="250"/>
      <c r="O817" s="9"/>
      <c r="P817" s="10"/>
      <c r="Q817" s="10"/>
      <c r="R817" s="10"/>
      <c r="S817" s="10"/>
      <c r="U817" s="11"/>
    </row>
    <row r="818">
      <c r="C818" s="252"/>
      <c r="D818" s="252"/>
      <c r="E818" s="252"/>
      <c r="F818" s="252"/>
      <c r="G818" s="252"/>
      <c r="H818" s="252"/>
      <c r="I818" s="253"/>
      <c r="J818" s="254"/>
      <c r="K818" s="271"/>
      <c r="L818" s="256"/>
      <c r="M818" s="257"/>
      <c r="N818" s="250"/>
      <c r="O818" s="9"/>
      <c r="P818" s="10"/>
      <c r="Q818" s="10"/>
      <c r="R818" s="10"/>
      <c r="S818" s="10"/>
      <c r="U818" s="11"/>
    </row>
    <row r="819">
      <c r="C819" s="252"/>
      <c r="D819" s="252"/>
      <c r="E819" s="252"/>
      <c r="F819" s="252"/>
      <c r="G819" s="252"/>
      <c r="H819" s="252"/>
      <c r="I819" s="253"/>
      <c r="J819" s="254"/>
      <c r="K819" s="271"/>
      <c r="L819" s="256"/>
      <c r="M819" s="257"/>
      <c r="N819" s="250"/>
      <c r="O819" s="9"/>
      <c r="P819" s="10"/>
      <c r="Q819" s="10"/>
      <c r="R819" s="10"/>
      <c r="S819" s="10"/>
      <c r="U819" s="11"/>
    </row>
    <row r="820">
      <c r="C820" s="252"/>
      <c r="D820" s="252"/>
      <c r="E820" s="252"/>
      <c r="F820" s="252"/>
      <c r="G820" s="252"/>
      <c r="H820" s="252"/>
      <c r="I820" s="253"/>
      <c r="J820" s="254"/>
      <c r="K820" s="271"/>
      <c r="L820" s="256"/>
      <c r="M820" s="257"/>
      <c r="N820" s="250"/>
      <c r="O820" s="9"/>
      <c r="P820" s="10"/>
      <c r="Q820" s="10"/>
      <c r="R820" s="10"/>
      <c r="S820" s="10"/>
      <c r="U820" s="11"/>
    </row>
    <row r="821">
      <c r="C821" s="252"/>
      <c r="D821" s="252"/>
      <c r="E821" s="252"/>
      <c r="F821" s="252"/>
      <c r="G821" s="252"/>
      <c r="H821" s="252"/>
      <c r="I821" s="253"/>
      <c r="J821" s="254"/>
      <c r="K821" s="271"/>
      <c r="L821" s="256"/>
      <c r="M821" s="257"/>
      <c r="N821" s="250"/>
      <c r="O821" s="9"/>
      <c r="P821" s="10"/>
      <c r="Q821" s="10"/>
      <c r="R821" s="10"/>
      <c r="S821" s="10"/>
      <c r="U821" s="11"/>
    </row>
    <row r="822">
      <c r="C822" s="252"/>
      <c r="D822" s="252"/>
      <c r="E822" s="252"/>
      <c r="F822" s="252"/>
      <c r="G822" s="252"/>
      <c r="H822" s="252"/>
      <c r="I822" s="253"/>
      <c r="J822" s="254"/>
      <c r="K822" s="271"/>
      <c r="L822" s="256"/>
      <c r="M822" s="257"/>
      <c r="N822" s="250"/>
      <c r="O822" s="9"/>
      <c r="P822" s="10"/>
      <c r="Q822" s="10"/>
      <c r="R822" s="10"/>
      <c r="S822" s="10"/>
      <c r="U822" s="11"/>
    </row>
    <row r="823">
      <c r="C823" s="252"/>
      <c r="D823" s="252"/>
      <c r="E823" s="252"/>
      <c r="F823" s="252"/>
      <c r="G823" s="252"/>
      <c r="H823" s="252"/>
      <c r="I823" s="253"/>
      <c r="J823" s="254"/>
      <c r="K823" s="271"/>
      <c r="L823" s="256"/>
      <c r="M823" s="257"/>
      <c r="N823" s="250"/>
      <c r="O823" s="9"/>
      <c r="P823" s="10"/>
      <c r="Q823" s="10"/>
      <c r="R823" s="10"/>
      <c r="S823" s="10"/>
      <c r="U823" s="11"/>
    </row>
    <row r="824">
      <c r="C824" s="252"/>
      <c r="D824" s="252"/>
      <c r="E824" s="252"/>
      <c r="F824" s="252"/>
      <c r="G824" s="252"/>
      <c r="H824" s="252"/>
      <c r="I824" s="253"/>
      <c r="J824" s="254"/>
      <c r="K824" s="271"/>
      <c r="L824" s="256"/>
      <c r="M824" s="257"/>
      <c r="N824" s="250"/>
      <c r="O824" s="9"/>
      <c r="P824" s="10"/>
      <c r="Q824" s="10"/>
      <c r="R824" s="10"/>
      <c r="S824" s="10"/>
      <c r="U824" s="11"/>
    </row>
    <row r="825">
      <c r="C825" s="252"/>
      <c r="D825" s="252"/>
      <c r="E825" s="252"/>
      <c r="F825" s="252"/>
      <c r="G825" s="252"/>
      <c r="H825" s="252"/>
      <c r="I825" s="253"/>
      <c r="J825" s="254"/>
      <c r="K825" s="271"/>
      <c r="L825" s="256"/>
      <c r="M825" s="257"/>
      <c r="N825" s="250"/>
      <c r="O825" s="9"/>
      <c r="P825" s="10"/>
      <c r="Q825" s="10"/>
      <c r="R825" s="10"/>
      <c r="S825" s="10"/>
      <c r="U825" s="11"/>
    </row>
    <row r="826">
      <c r="C826" s="252"/>
      <c r="D826" s="252"/>
      <c r="E826" s="252"/>
      <c r="F826" s="252"/>
      <c r="G826" s="252"/>
      <c r="H826" s="252"/>
      <c r="I826" s="253"/>
      <c r="J826" s="254"/>
      <c r="K826" s="271"/>
      <c r="L826" s="256"/>
      <c r="M826" s="257"/>
      <c r="N826" s="250"/>
      <c r="O826" s="9"/>
      <c r="P826" s="10"/>
      <c r="Q826" s="10"/>
      <c r="R826" s="10"/>
      <c r="S826" s="10"/>
      <c r="U826" s="11"/>
    </row>
    <row r="827">
      <c r="C827" s="252"/>
      <c r="D827" s="252"/>
      <c r="E827" s="252"/>
      <c r="F827" s="252"/>
      <c r="G827" s="252"/>
      <c r="H827" s="252"/>
      <c r="I827" s="253"/>
      <c r="J827" s="254"/>
      <c r="K827" s="271"/>
      <c r="L827" s="256"/>
      <c r="M827" s="257"/>
      <c r="N827" s="250"/>
      <c r="O827" s="9"/>
      <c r="P827" s="10"/>
      <c r="Q827" s="10"/>
      <c r="R827" s="10"/>
      <c r="S827" s="10"/>
      <c r="U827" s="11"/>
    </row>
    <row r="828">
      <c r="C828" s="252"/>
      <c r="D828" s="252"/>
      <c r="E828" s="252"/>
      <c r="F828" s="252"/>
      <c r="G828" s="252"/>
      <c r="H828" s="252"/>
      <c r="I828" s="253"/>
      <c r="J828" s="254"/>
      <c r="K828" s="271"/>
      <c r="L828" s="256"/>
      <c r="M828" s="257"/>
      <c r="N828" s="250"/>
      <c r="O828" s="9"/>
      <c r="P828" s="10"/>
      <c r="Q828" s="10"/>
      <c r="R828" s="10"/>
      <c r="S828" s="10"/>
      <c r="U828" s="11"/>
    </row>
    <row r="829">
      <c r="C829" s="252"/>
      <c r="D829" s="252"/>
      <c r="E829" s="252"/>
      <c r="F829" s="252"/>
      <c r="G829" s="252"/>
      <c r="H829" s="252"/>
      <c r="I829" s="253"/>
      <c r="J829" s="254"/>
      <c r="K829" s="271"/>
      <c r="L829" s="256"/>
      <c r="M829" s="257"/>
      <c r="N829" s="250"/>
      <c r="O829" s="9"/>
      <c r="P829" s="10"/>
      <c r="Q829" s="10"/>
      <c r="R829" s="10"/>
      <c r="S829" s="10"/>
      <c r="U829" s="11"/>
    </row>
    <row r="830">
      <c r="C830" s="252"/>
      <c r="D830" s="252"/>
      <c r="E830" s="252"/>
      <c r="F830" s="252"/>
      <c r="G830" s="252"/>
      <c r="H830" s="252"/>
      <c r="I830" s="253"/>
      <c r="J830" s="254"/>
      <c r="K830" s="271"/>
      <c r="L830" s="256"/>
      <c r="M830" s="257"/>
      <c r="N830" s="250"/>
      <c r="O830" s="9"/>
      <c r="P830" s="10"/>
      <c r="Q830" s="10"/>
      <c r="R830" s="10"/>
      <c r="S830" s="10"/>
      <c r="U830" s="11"/>
    </row>
    <row r="831">
      <c r="C831" s="252"/>
      <c r="D831" s="252"/>
      <c r="E831" s="252"/>
      <c r="F831" s="252"/>
      <c r="G831" s="252"/>
      <c r="H831" s="252"/>
      <c r="I831" s="253"/>
      <c r="J831" s="254"/>
      <c r="K831" s="271"/>
      <c r="L831" s="256"/>
      <c r="M831" s="257"/>
      <c r="N831" s="250"/>
      <c r="O831" s="9"/>
      <c r="P831" s="10"/>
      <c r="Q831" s="10"/>
      <c r="R831" s="10"/>
      <c r="S831" s="10"/>
      <c r="U831" s="11"/>
    </row>
    <row r="832">
      <c r="C832" s="252"/>
      <c r="D832" s="252"/>
      <c r="E832" s="252"/>
      <c r="F832" s="252"/>
      <c r="G832" s="252"/>
      <c r="H832" s="252"/>
      <c r="I832" s="253"/>
      <c r="J832" s="254"/>
      <c r="K832" s="271"/>
      <c r="L832" s="256"/>
      <c r="M832" s="257"/>
      <c r="N832" s="250"/>
      <c r="O832" s="9"/>
      <c r="P832" s="10"/>
      <c r="Q832" s="10"/>
      <c r="R832" s="10"/>
      <c r="S832" s="10"/>
      <c r="U832" s="11"/>
    </row>
    <row r="833">
      <c r="C833" s="252"/>
      <c r="D833" s="252"/>
      <c r="E833" s="252"/>
      <c r="F833" s="252"/>
      <c r="G833" s="252"/>
      <c r="H833" s="252"/>
      <c r="I833" s="253"/>
      <c r="J833" s="254"/>
      <c r="K833" s="271"/>
      <c r="L833" s="256"/>
      <c r="M833" s="257"/>
      <c r="N833" s="250"/>
      <c r="O833" s="9"/>
      <c r="P833" s="10"/>
      <c r="Q833" s="10"/>
      <c r="R833" s="10"/>
      <c r="S833" s="10"/>
      <c r="U833" s="11"/>
    </row>
    <row r="834">
      <c r="C834" s="252"/>
      <c r="D834" s="252"/>
      <c r="E834" s="252"/>
      <c r="F834" s="252"/>
      <c r="G834" s="252"/>
      <c r="H834" s="252"/>
      <c r="I834" s="253"/>
      <c r="J834" s="254"/>
      <c r="K834" s="271"/>
      <c r="L834" s="256"/>
      <c r="M834" s="257"/>
      <c r="N834" s="250"/>
      <c r="O834" s="9"/>
      <c r="P834" s="10"/>
      <c r="Q834" s="10"/>
      <c r="R834" s="10"/>
      <c r="S834" s="10"/>
      <c r="U834" s="11"/>
    </row>
    <row r="835">
      <c r="C835" s="252"/>
      <c r="D835" s="252"/>
      <c r="E835" s="252"/>
      <c r="F835" s="252"/>
      <c r="G835" s="252"/>
      <c r="H835" s="252"/>
      <c r="I835" s="253"/>
      <c r="J835" s="254"/>
      <c r="K835" s="271"/>
      <c r="L835" s="256"/>
      <c r="M835" s="257"/>
      <c r="N835" s="250"/>
      <c r="O835" s="9"/>
      <c r="P835" s="10"/>
      <c r="Q835" s="10"/>
      <c r="R835" s="10"/>
      <c r="S835" s="10"/>
      <c r="U835" s="11"/>
    </row>
    <row r="836">
      <c r="C836" s="252"/>
      <c r="D836" s="252"/>
      <c r="E836" s="252"/>
      <c r="F836" s="252"/>
      <c r="G836" s="252"/>
      <c r="H836" s="252"/>
      <c r="I836" s="253"/>
      <c r="J836" s="254"/>
      <c r="K836" s="271"/>
      <c r="L836" s="256"/>
      <c r="M836" s="257"/>
      <c r="N836" s="250"/>
      <c r="O836" s="9"/>
      <c r="P836" s="10"/>
      <c r="Q836" s="10"/>
      <c r="R836" s="10"/>
      <c r="S836" s="10"/>
      <c r="U836" s="11"/>
    </row>
    <row r="837">
      <c r="C837" s="252"/>
      <c r="D837" s="252"/>
      <c r="E837" s="252"/>
      <c r="F837" s="252"/>
      <c r="G837" s="252"/>
      <c r="H837" s="252"/>
      <c r="I837" s="253"/>
      <c r="J837" s="254"/>
      <c r="K837" s="271"/>
      <c r="L837" s="256"/>
      <c r="M837" s="257"/>
      <c r="N837" s="250"/>
      <c r="O837" s="9"/>
      <c r="P837" s="10"/>
      <c r="Q837" s="10"/>
      <c r="R837" s="10"/>
      <c r="S837" s="10"/>
      <c r="U837" s="11"/>
    </row>
    <row r="838">
      <c r="C838" s="252"/>
      <c r="D838" s="252"/>
      <c r="E838" s="252"/>
      <c r="F838" s="252"/>
      <c r="G838" s="252"/>
      <c r="H838" s="252"/>
      <c r="I838" s="253"/>
      <c r="J838" s="254"/>
      <c r="K838" s="271"/>
      <c r="L838" s="256"/>
      <c r="M838" s="257"/>
      <c r="N838" s="250"/>
      <c r="O838" s="9"/>
      <c r="P838" s="10"/>
      <c r="Q838" s="10"/>
      <c r="R838" s="10"/>
      <c r="S838" s="10"/>
      <c r="U838" s="11"/>
    </row>
    <row r="839">
      <c r="C839" s="252"/>
      <c r="D839" s="252"/>
      <c r="E839" s="252"/>
      <c r="F839" s="252"/>
      <c r="G839" s="252"/>
      <c r="H839" s="252"/>
      <c r="I839" s="253"/>
      <c r="J839" s="254"/>
      <c r="K839" s="271"/>
      <c r="L839" s="256"/>
      <c r="M839" s="257"/>
      <c r="N839" s="250"/>
      <c r="O839" s="9"/>
      <c r="P839" s="10"/>
      <c r="Q839" s="10"/>
      <c r="R839" s="10"/>
      <c r="S839" s="10"/>
      <c r="U839" s="11"/>
    </row>
    <row r="840">
      <c r="C840" s="252"/>
      <c r="D840" s="252"/>
      <c r="E840" s="252"/>
      <c r="F840" s="252"/>
      <c r="G840" s="252"/>
      <c r="H840" s="252"/>
      <c r="I840" s="253"/>
      <c r="J840" s="254"/>
      <c r="K840" s="271"/>
      <c r="L840" s="256"/>
      <c r="M840" s="257"/>
      <c r="N840" s="250"/>
      <c r="O840" s="9"/>
      <c r="P840" s="10"/>
      <c r="Q840" s="10"/>
      <c r="R840" s="10"/>
      <c r="S840" s="10"/>
      <c r="U840" s="11"/>
    </row>
    <row r="841">
      <c r="C841" s="252"/>
      <c r="D841" s="252"/>
      <c r="E841" s="252"/>
      <c r="F841" s="252"/>
      <c r="G841" s="252"/>
      <c r="H841" s="252"/>
      <c r="I841" s="253"/>
      <c r="J841" s="254"/>
      <c r="K841" s="271"/>
      <c r="L841" s="256"/>
      <c r="M841" s="257"/>
      <c r="N841" s="250"/>
      <c r="O841" s="9"/>
      <c r="P841" s="10"/>
      <c r="Q841" s="10"/>
      <c r="R841" s="10"/>
      <c r="S841" s="10"/>
      <c r="U841" s="11"/>
    </row>
    <row r="842">
      <c r="C842" s="252"/>
      <c r="D842" s="252"/>
      <c r="E842" s="252"/>
      <c r="F842" s="252"/>
      <c r="G842" s="252"/>
      <c r="H842" s="252"/>
      <c r="I842" s="253"/>
      <c r="J842" s="254"/>
      <c r="K842" s="271"/>
      <c r="L842" s="256"/>
      <c r="M842" s="257"/>
      <c r="N842" s="250"/>
      <c r="O842" s="9"/>
      <c r="P842" s="10"/>
      <c r="Q842" s="10"/>
      <c r="R842" s="10"/>
      <c r="S842" s="10"/>
      <c r="U842" s="11"/>
    </row>
    <row r="843">
      <c r="C843" s="252"/>
      <c r="D843" s="252"/>
      <c r="E843" s="252"/>
      <c r="F843" s="252"/>
      <c r="G843" s="252"/>
      <c r="H843" s="252"/>
      <c r="I843" s="253"/>
      <c r="J843" s="254"/>
      <c r="K843" s="271"/>
      <c r="L843" s="256"/>
      <c r="M843" s="257"/>
      <c r="N843" s="250"/>
      <c r="O843" s="9"/>
      <c r="P843" s="10"/>
      <c r="Q843" s="10"/>
      <c r="R843" s="10"/>
      <c r="S843" s="10"/>
      <c r="U843" s="11"/>
    </row>
    <row r="844">
      <c r="C844" s="252"/>
      <c r="D844" s="252"/>
      <c r="E844" s="252"/>
      <c r="F844" s="252"/>
      <c r="G844" s="252"/>
      <c r="H844" s="252"/>
      <c r="I844" s="253"/>
      <c r="J844" s="254"/>
      <c r="K844" s="271"/>
      <c r="L844" s="256"/>
      <c r="M844" s="257"/>
      <c r="N844" s="250"/>
      <c r="O844" s="9"/>
      <c r="P844" s="10"/>
      <c r="Q844" s="10"/>
      <c r="R844" s="10"/>
      <c r="S844" s="10"/>
      <c r="U844" s="11"/>
    </row>
    <row r="845">
      <c r="C845" s="252"/>
      <c r="D845" s="252"/>
      <c r="E845" s="252"/>
      <c r="F845" s="252"/>
      <c r="G845" s="252"/>
      <c r="H845" s="252"/>
      <c r="I845" s="253"/>
      <c r="J845" s="254"/>
      <c r="K845" s="271"/>
      <c r="L845" s="256"/>
      <c r="M845" s="257"/>
      <c r="N845" s="250"/>
      <c r="O845" s="9"/>
      <c r="P845" s="10"/>
      <c r="Q845" s="10"/>
      <c r="R845" s="10"/>
      <c r="S845" s="10"/>
      <c r="U845" s="11"/>
    </row>
    <row r="846">
      <c r="C846" s="252"/>
      <c r="D846" s="252"/>
      <c r="E846" s="252"/>
      <c r="F846" s="252"/>
      <c r="G846" s="252"/>
      <c r="H846" s="252"/>
      <c r="I846" s="253"/>
      <c r="J846" s="254"/>
      <c r="K846" s="271"/>
      <c r="L846" s="256"/>
      <c r="M846" s="257"/>
      <c r="N846" s="250"/>
      <c r="O846" s="9"/>
      <c r="P846" s="10"/>
      <c r="Q846" s="10"/>
      <c r="R846" s="10"/>
      <c r="S846" s="10"/>
      <c r="U846" s="11"/>
    </row>
    <row r="847">
      <c r="C847" s="252"/>
      <c r="D847" s="252"/>
      <c r="E847" s="252"/>
      <c r="F847" s="252"/>
      <c r="G847" s="252"/>
      <c r="H847" s="252"/>
      <c r="I847" s="253"/>
      <c r="J847" s="254"/>
      <c r="K847" s="271"/>
      <c r="L847" s="256"/>
      <c r="M847" s="257"/>
      <c r="N847" s="250"/>
      <c r="O847" s="9"/>
      <c r="P847" s="10"/>
      <c r="Q847" s="10"/>
      <c r="R847" s="10"/>
      <c r="S847" s="10"/>
      <c r="U847" s="11"/>
    </row>
    <row r="848">
      <c r="C848" s="252"/>
      <c r="D848" s="252"/>
      <c r="E848" s="252"/>
      <c r="F848" s="252"/>
      <c r="G848" s="252"/>
      <c r="H848" s="252"/>
      <c r="I848" s="253"/>
      <c r="J848" s="254"/>
      <c r="K848" s="271"/>
      <c r="L848" s="256"/>
      <c r="M848" s="257"/>
      <c r="N848" s="250"/>
      <c r="O848" s="9"/>
      <c r="P848" s="10"/>
      <c r="Q848" s="10"/>
      <c r="R848" s="10"/>
      <c r="S848" s="10"/>
      <c r="U848" s="11"/>
    </row>
    <row r="849">
      <c r="C849" s="252"/>
      <c r="D849" s="252"/>
      <c r="E849" s="252"/>
      <c r="F849" s="252"/>
      <c r="G849" s="252"/>
      <c r="H849" s="252"/>
      <c r="I849" s="253"/>
      <c r="J849" s="254"/>
      <c r="K849" s="271"/>
      <c r="L849" s="256"/>
      <c r="M849" s="257"/>
      <c r="N849" s="250"/>
      <c r="O849" s="9"/>
      <c r="P849" s="10"/>
      <c r="Q849" s="10"/>
      <c r="R849" s="10"/>
      <c r="S849" s="10"/>
      <c r="U849" s="11"/>
    </row>
    <row r="850">
      <c r="C850" s="252"/>
      <c r="D850" s="252"/>
      <c r="E850" s="252"/>
      <c r="F850" s="252"/>
      <c r="G850" s="252"/>
      <c r="H850" s="252"/>
      <c r="I850" s="253"/>
      <c r="J850" s="254"/>
      <c r="K850" s="271"/>
      <c r="L850" s="256"/>
      <c r="M850" s="257"/>
      <c r="N850" s="250"/>
      <c r="O850" s="9"/>
      <c r="P850" s="10"/>
      <c r="Q850" s="10"/>
      <c r="R850" s="10"/>
      <c r="S850" s="10"/>
      <c r="U850" s="11"/>
    </row>
    <row r="851">
      <c r="C851" s="252"/>
      <c r="D851" s="252"/>
      <c r="E851" s="252"/>
      <c r="F851" s="252"/>
      <c r="G851" s="252"/>
      <c r="H851" s="252"/>
      <c r="I851" s="253"/>
      <c r="J851" s="254"/>
      <c r="K851" s="271"/>
      <c r="L851" s="256"/>
      <c r="M851" s="257"/>
      <c r="N851" s="250"/>
      <c r="O851" s="9"/>
      <c r="P851" s="10"/>
      <c r="Q851" s="10"/>
      <c r="R851" s="10"/>
      <c r="S851" s="10"/>
      <c r="U851" s="11"/>
    </row>
    <row r="852">
      <c r="C852" s="252"/>
      <c r="D852" s="252"/>
      <c r="E852" s="252"/>
      <c r="F852" s="252"/>
      <c r="G852" s="252"/>
      <c r="H852" s="252"/>
      <c r="I852" s="253"/>
      <c r="J852" s="254"/>
      <c r="K852" s="271"/>
      <c r="L852" s="256"/>
      <c r="M852" s="257"/>
      <c r="N852" s="250"/>
      <c r="O852" s="9"/>
      <c r="P852" s="10"/>
      <c r="Q852" s="10"/>
      <c r="R852" s="10"/>
      <c r="S852" s="10"/>
      <c r="U852" s="11"/>
    </row>
    <row r="853">
      <c r="C853" s="252"/>
      <c r="D853" s="252"/>
      <c r="E853" s="252"/>
      <c r="F853" s="252"/>
      <c r="G853" s="252"/>
      <c r="H853" s="252"/>
      <c r="I853" s="253"/>
      <c r="J853" s="254"/>
      <c r="K853" s="271"/>
      <c r="L853" s="256"/>
      <c r="M853" s="257"/>
      <c r="N853" s="250"/>
      <c r="O853" s="9"/>
      <c r="P853" s="10"/>
      <c r="Q853" s="10"/>
      <c r="R853" s="10"/>
      <c r="S853" s="10"/>
      <c r="U853" s="11"/>
    </row>
    <row r="854">
      <c r="C854" s="252"/>
      <c r="D854" s="252"/>
      <c r="E854" s="252"/>
      <c r="F854" s="252"/>
      <c r="G854" s="252"/>
      <c r="H854" s="252"/>
      <c r="I854" s="253"/>
      <c r="J854" s="254"/>
      <c r="K854" s="271"/>
      <c r="L854" s="256"/>
      <c r="M854" s="257"/>
      <c r="N854" s="250"/>
      <c r="O854" s="9"/>
      <c r="P854" s="10"/>
      <c r="Q854" s="10"/>
      <c r="R854" s="10"/>
      <c r="S854" s="10"/>
      <c r="U854" s="11"/>
    </row>
    <row r="855">
      <c r="C855" s="252"/>
      <c r="D855" s="252"/>
      <c r="E855" s="252"/>
      <c r="F855" s="252"/>
      <c r="G855" s="252"/>
      <c r="H855" s="252"/>
      <c r="I855" s="253"/>
      <c r="J855" s="254"/>
      <c r="K855" s="271"/>
      <c r="L855" s="256"/>
      <c r="M855" s="257"/>
      <c r="N855" s="250"/>
      <c r="O855" s="9"/>
      <c r="P855" s="10"/>
      <c r="Q855" s="10"/>
      <c r="R855" s="10"/>
      <c r="S855" s="10"/>
      <c r="U855" s="11"/>
    </row>
    <row r="856">
      <c r="C856" s="252"/>
      <c r="D856" s="252"/>
      <c r="E856" s="252"/>
      <c r="F856" s="252"/>
      <c r="G856" s="252"/>
      <c r="H856" s="252"/>
      <c r="I856" s="253"/>
      <c r="J856" s="254"/>
      <c r="K856" s="271"/>
      <c r="L856" s="256"/>
      <c r="M856" s="257"/>
      <c r="N856" s="250"/>
      <c r="O856" s="9"/>
      <c r="P856" s="10"/>
      <c r="Q856" s="10"/>
      <c r="R856" s="10"/>
      <c r="S856" s="10"/>
      <c r="U856" s="11"/>
    </row>
    <row r="857">
      <c r="C857" s="252"/>
      <c r="D857" s="252"/>
      <c r="E857" s="252"/>
      <c r="F857" s="252"/>
      <c r="G857" s="252"/>
      <c r="H857" s="252"/>
      <c r="I857" s="253"/>
      <c r="J857" s="254"/>
      <c r="K857" s="271"/>
      <c r="L857" s="256"/>
      <c r="M857" s="257"/>
      <c r="N857" s="250"/>
      <c r="O857" s="9"/>
      <c r="P857" s="10"/>
      <c r="Q857" s="10"/>
      <c r="R857" s="10"/>
      <c r="S857" s="10"/>
      <c r="U857" s="11"/>
    </row>
    <row r="858">
      <c r="C858" s="252"/>
      <c r="D858" s="252"/>
      <c r="E858" s="252"/>
      <c r="F858" s="252"/>
      <c r="G858" s="252"/>
      <c r="H858" s="252"/>
      <c r="I858" s="253"/>
      <c r="J858" s="254"/>
      <c r="K858" s="271"/>
      <c r="L858" s="256"/>
      <c r="M858" s="257"/>
      <c r="N858" s="250"/>
      <c r="O858" s="9"/>
      <c r="P858" s="10"/>
      <c r="Q858" s="10"/>
      <c r="R858" s="10"/>
      <c r="S858" s="10"/>
      <c r="U858" s="11"/>
    </row>
    <row r="859">
      <c r="C859" s="252"/>
      <c r="D859" s="252"/>
      <c r="E859" s="252"/>
      <c r="F859" s="252"/>
      <c r="G859" s="252"/>
      <c r="H859" s="252"/>
      <c r="I859" s="253"/>
      <c r="J859" s="254"/>
      <c r="K859" s="271"/>
      <c r="L859" s="256"/>
      <c r="M859" s="257"/>
      <c r="N859" s="250"/>
      <c r="O859" s="9"/>
      <c r="P859" s="10"/>
      <c r="Q859" s="10"/>
      <c r="R859" s="10"/>
      <c r="S859" s="10"/>
      <c r="U859" s="11"/>
    </row>
    <row r="860">
      <c r="C860" s="252"/>
      <c r="D860" s="252"/>
      <c r="E860" s="252"/>
      <c r="F860" s="252"/>
      <c r="G860" s="252"/>
      <c r="H860" s="252"/>
      <c r="I860" s="253"/>
      <c r="J860" s="254"/>
      <c r="K860" s="271"/>
      <c r="L860" s="256"/>
      <c r="M860" s="257"/>
      <c r="N860" s="250"/>
      <c r="O860" s="9"/>
      <c r="P860" s="10"/>
      <c r="Q860" s="10"/>
      <c r="R860" s="10"/>
      <c r="S860" s="10"/>
      <c r="U860" s="11"/>
    </row>
    <row r="861">
      <c r="C861" s="252"/>
      <c r="D861" s="252"/>
      <c r="E861" s="252"/>
      <c r="F861" s="252"/>
      <c r="G861" s="252"/>
      <c r="H861" s="252"/>
      <c r="I861" s="253"/>
      <c r="J861" s="254"/>
      <c r="K861" s="271"/>
      <c r="L861" s="256"/>
      <c r="M861" s="257"/>
      <c r="N861" s="250"/>
      <c r="O861" s="9"/>
      <c r="P861" s="10"/>
      <c r="Q861" s="10"/>
      <c r="R861" s="10"/>
      <c r="S861" s="10"/>
      <c r="U861" s="11"/>
    </row>
    <row r="862">
      <c r="C862" s="252"/>
      <c r="D862" s="252"/>
      <c r="E862" s="252"/>
      <c r="F862" s="252"/>
      <c r="G862" s="252"/>
      <c r="H862" s="252"/>
      <c r="I862" s="253"/>
      <c r="J862" s="254"/>
      <c r="K862" s="271"/>
      <c r="L862" s="256"/>
      <c r="M862" s="257"/>
      <c r="N862" s="250"/>
      <c r="O862" s="9"/>
      <c r="P862" s="10"/>
      <c r="Q862" s="10"/>
      <c r="R862" s="10"/>
      <c r="S862" s="10"/>
      <c r="U862" s="11"/>
    </row>
    <row r="863">
      <c r="C863" s="252"/>
      <c r="D863" s="252"/>
      <c r="E863" s="252"/>
      <c r="F863" s="252"/>
      <c r="G863" s="252"/>
      <c r="H863" s="252"/>
      <c r="I863" s="253"/>
      <c r="J863" s="254"/>
      <c r="K863" s="271"/>
      <c r="L863" s="256"/>
      <c r="M863" s="257"/>
      <c r="N863" s="250"/>
      <c r="O863" s="9"/>
      <c r="P863" s="10"/>
      <c r="Q863" s="10"/>
      <c r="R863" s="10"/>
      <c r="S863" s="10"/>
      <c r="U863" s="11"/>
    </row>
    <row r="864">
      <c r="C864" s="252"/>
      <c r="D864" s="252"/>
      <c r="E864" s="252"/>
      <c r="F864" s="252"/>
      <c r="G864" s="252"/>
      <c r="H864" s="252"/>
      <c r="I864" s="253"/>
      <c r="J864" s="254"/>
      <c r="K864" s="271"/>
      <c r="L864" s="256"/>
      <c r="M864" s="257"/>
      <c r="N864" s="250"/>
      <c r="O864" s="9"/>
      <c r="P864" s="10"/>
      <c r="Q864" s="10"/>
      <c r="R864" s="10"/>
      <c r="S864" s="10"/>
      <c r="U864" s="11"/>
    </row>
    <row r="865">
      <c r="C865" s="252"/>
      <c r="D865" s="252"/>
      <c r="E865" s="252"/>
      <c r="F865" s="252"/>
      <c r="G865" s="252"/>
      <c r="H865" s="252"/>
      <c r="I865" s="253"/>
      <c r="J865" s="254"/>
      <c r="K865" s="271"/>
      <c r="L865" s="256"/>
      <c r="M865" s="257"/>
      <c r="N865" s="250"/>
      <c r="O865" s="9"/>
      <c r="P865" s="10"/>
      <c r="Q865" s="10"/>
      <c r="R865" s="10"/>
      <c r="S865" s="10"/>
      <c r="U865" s="11"/>
    </row>
    <row r="866">
      <c r="C866" s="252"/>
      <c r="D866" s="252"/>
      <c r="E866" s="252"/>
      <c r="F866" s="252"/>
      <c r="G866" s="252"/>
      <c r="H866" s="252"/>
      <c r="I866" s="253"/>
      <c r="J866" s="254"/>
      <c r="K866" s="271"/>
      <c r="L866" s="256"/>
      <c r="M866" s="257"/>
      <c r="N866" s="250"/>
      <c r="O866" s="9"/>
      <c r="P866" s="10"/>
      <c r="Q866" s="10"/>
      <c r="R866" s="10"/>
      <c r="S866" s="10"/>
      <c r="U866" s="11"/>
    </row>
    <row r="867">
      <c r="C867" s="252"/>
      <c r="D867" s="252"/>
      <c r="E867" s="252"/>
      <c r="F867" s="252"/>
      <c r="G867" s="252"/>
      <c r="H867" s="252"/>
      <c r="I867" s="253"/>
      <c r="J867" s="254"/>
      <c r="K867" s="271"/>
      <c r="L867" s="256"/>
      <c r="M867" s="257"/>
      <c r="N867" s="250"/>
      <c r="O867" s="9"/>
      <c r="P867" s="10"/>
      <c r="Q867" s="10"/>
      <c r="R867" s="10"/>
      <c r="S867" s="10"/>
      <c r="U867" s="11"/>
    </row>
    <row r="868">
      <c r="C868" s="252"/>
      <c r="D868" s="252"/>
      <c r="E868" s="252"/>
      <c r="F868" s="252"/>
      <c r="G868" s="252"/>
      <c r="H868" s="252"/>
      <c r="I868" s="253"/>
      <c r="J868" s="254"/>
      <c r="K868" s="271"/>
      <c r="L868" s="256"/>
      <c r="M868" s="257"/>
      <c r="N868" s="250"/>
      <c r="O868" s="9"/>
      <c r="P868" s="10"/>
      <c r="Q868" s="10"/>
      <c r="R868" s="10"/>
      <c r="S868" s="10"/>
      <c r="U868" s="11"/>
    </row>
    <row r="869">
      <c r="C869" s="252"/>
      <c r="D869" s="252"/>
      <c r="E869" s="252"/>
      <c r="F869" s="252"/>
      <c r="G869" s="252"/>
      <c r="H869" s="252"/>
      <c r="I869" s="253"/>
      <c r="J869" s="254"/>
      <c r="K869" s="271"/>
      <c r="L869" s="256"/>
      <c r="M869" s="257"/>
      <c r="N869" s="250"/>
      <c r="O869" s="9"/>
      <c r="P869" s="10"/>
      <c r="Q869" s="10"/>
      <c r="R869" s="10"/>
      <c r="S869" s="10"/>
      <c r="U869" s="11"/>
    </row>
    <row r="870">
      <c r="C870" s="252"/>
      <c r="D870" s="252"/>
      <c r="E870" s="252"/>
      <c r="F870" s="252"/>
      <c r="G870" s="252"/>
      <c r="H870" s="252"/>
      <c r="I870" s="253"/>
      <c r="J870" s="254"/>
      <c r="K870" s="271"/>
      <c r="L870" s="256"/>
      <c r="M870" s="257"/>
      <c r="N870" s="250"/>
      <c r="O870" s="9"/>
      <c r="P870" s="10"/>
      <c r="Q870" s="10"/>
      <c r="R870" s="10"/>
      <c r="S870" s="10"/>
      <c r="U870" s="11"/>
    </row>
    <row r="871">
      <c r="C871" s="252"/>
      <c r="D871" s="252"/>
      <c r="E871" s="252"/>
      <c r="F871" s="252"/>
      <c r="G871" s="252"/>
      <c r="H871" s="252"/>
      <c r="I871" s="253"/>
      <c r="J871" s="254"/>
      <c r="K871" s="271"/>
      <c r="L871" s="256"/>
      <c r="M871" s="257"/>
      <c r="N871" s="250"/>
      <c r="O871" s="9"/>
      <c r="P871" s="10"/>
      <c r="Q871" s="10"/>
      <c r="R871" s="10"/>
      <c r="S871" s="10"/>
      <c r="U871" s="11"/>
    </row>
    <row r="872">
      <c r="C872" s="252"/>
      <c r="D872" s="252"/>
      <c r="E872" s="252"/>
      <c r="F872" s="252"/>
      <c r="G872" s="252"/>
      <c r="H872" s="252"/>
      <c r="I872" s="253"/>
      <c r="J872" s="254"/>
      <c r="K872" s="271"/>
      <c r="L872" s="256"/>
      <c r="M872" s="257"/>
      <c r="N872" s="250"/>
      <c r="O872" s="9"/>
      <c r="P872" s="10"/>
      <c r="Q872" s="10"/>
      <c r="R872" s="10"/>
      <c r="S872" s="10"/>
      <c r="U872" s="11"/>
    </row>
    <row r="873">
      <c r="C873" s="252"/>
      <c r="D873" s="252"/>
      <c r="E873" s="252"/>
      <c r="F873" s="252"/>
      <c r="G873" s="252"/>
      <c r="H873" s="252"/>
      <c r="I873" s="253"/>
      <c r="J873" s="254"/>
      <c r="K873" s="271"/>
      <c r="L873" s="256"/>
      <c r="M873" s="257"/>
      <c r="N873" s="250"/>
      <c r="O873" s="9"/>
      <c r="P873" s="10"/>
      <c r="Q873" s="10"/>
      <c r="R873" s="10"/>
      <c r="S873" s="10"/>
      <c r="U873" s="11"/>
    </row>
    <row r="874">
      <c r="C874" s="252"/>
      <c r="D874" s="252"/>
      <c r="E874" s="252"/>
      <c r="F874" s="252"/>
      <c r="G874" s="252"/>
      <c r="H874" s="252"/>
      <c r="I874" s="253"/>
      <c r="J874" s="254"/>
      <c r="K874" s="271"/>
      <c r="L874" s="256"/>
      <c r="M874" s="257"/>
      <c r="N874" s="250"/>
      <c r="O874" s="9"/>
      <c r="P874" s="10"/>
      <c r="Q874" s="10"/>
      <c r="R874" s="10"/>
      <c r="S874" s="10"/>
      <c r="U874" s="11"/>
    </row>
    <row r="875">
      <c r="C875" s="252"/>
      <c r="D875" s="252"/>
      <c r="E875" s="252"/>
      <c r="F875" s="252"/>
      <c r="G875" s="252"/>
      <c r="H875" s="252"/>
      <c r="I875" s="253"/>
      <c r="J875" s="254"/>
      <c r="K875" s="271"/>
      <c r="L875" s="256"/>
      <c r="M875" s="257"/>
      <c r="N875" s="250"/>
      <c r="O875" s="9"/>
      <c r="P875" s="10"/>
      <c r="Q875" s="10"/>
      <c r="R875" s="10"/>
      <c r="S875" s="10"/>
      <c r="U875" s="11"/>
    </row>
    <row r="876">
      <c r="C876" s="252"/>
      <c r="D876" s="252"/>
      <c r="E876" s="252"/>
      <c r="F876" s="252"/>
      <c r="G876" s="252"/>
      <c r="H876" s="252"/>
      <c r="I876" s="253"/>
      <c r="J876" s="254"/>
      <c r="K876" s="271"/>
      <c r="L876" s="256"/>
      <c r="M876" s="257"/>
      <c r="N876" s="250"/>
      <c r="O876" s="9"/>
      <c r="P876" s="10"/>
      <c r="Q876" s="10"/>
      <c r="R876" s="10"/>
      <c r="S876" s="10"/>
      <c r="U876" s="11"/>
    </row>
    <row r="877">
      <c r="C877" s="252"/>
      <c r="D877" s="252"/>
      <c r="E877" s="252"/>
      <c r="F877" s="252"/>
      <c r="G877" s="252"/>
      <c r="H877" s="252"/>
      <c r="I877" s="253"/>
      <c r="J877" s="254"/>
      <c r="K877" s="271"/>
      <c r="L877" s="256"/>
      <c r="M877" s="257"/>
      <c r="N877" s="250"/>
      <c r="O877" s="9"/>
      <c r="P877" s="10"/>
      <c r="Q877" s="10"/>
      <c r="R877" s="10"/>
      <c r="S877" s="10"/>
      <c r="U877" s="11"/>
    </row>
    <row r="878">
      <c r="C878" s="252"/>
      <c r="D878" s="252"/>
      <c r="E878" s="252"/>
      <c r="F878" s="252"/>
      <c r="G878" s="252"/>
      <c r="H878" s="252"/>
      <c r="I878" s="253"/>
      <c r="J878" s="254"/>
      <c r="K878" s="271"/>
      <c r="L878" s="256"/>
      <c r="M878" s="257"/>
      <c r="N878" s="250"/>
      <c r="O878" s="9"/>
      <c r="P878" s="10"/>
      <c r="Q878" s="10"/>
      <c r="R878" s="10"/>
      <c r="S878" s="10"/>
      <c r="U878" s="11"/>
    </row>
    <row r="879">
      <c r="C879" s="252"/>
      <c r="D879" s="252"/>
      <c r="E879" s="252"/>
      <c r="F879" s="252"/>
      <c r="G879" s="252"/>
      <c r="H879" s="252"/>
      <c r="I879" s="253"/>
      <c r="J879" s="254"/>
      <c r="K879" s="271"/>
      <c r="L879" s="256"/>
      <c r="M879" s="257"/>
      <c r="N879" s="250"/>
      <c r="O879" s="9"/>
      <c r="P879" s="10"/>
      <c r="Q879" s="10"/>
      <c r="R879" s="10"/>
      <c r="S879" s="10"/>
      <c r="U879" s="11"/>
    </row>
    <row r="880">
      <c r="C880" s="252"/>
      <c r="D880" s="252"/>
      <c r="E880" s="252"/>
      <c r="F880" s="252"/>
      <c r="G880" s="252"/>
      <c r="H880" s="252"/>
      <c r="I880" s="253"/>
      <c r="J880" s="254"/>
      <c r="K880" s="271"/>
      <c r="L880" s="256"/>
      <c r="M880" s="257"/>
      <c r="N880" s="250"/>
      <c r="O880" s="9"/>
      <c r="P880" s="10"/>
      <c r="Q880" s="10"/>
      <c r="R880" s="10"/>
      <c r="S880" s="10"/>
      <c r="U880" s="11"/>
    </row>
    <row r="881">
      <c r="C881" s="252"/>
      <c r="D881" s="252"/>
      <c r="E881" s="252"/>
      <c r="F881" s="252"/>
      <c r="G881" s="252"/>
      <c r="H881" s="252"/>
      <c r="I881" s="253"/>
      <c r="J881" s="254"/>
      <c r="K881" s="271"/>
      <c r="L881" s="256"/>
      <c r="M881" s="257"/>
      <c r="N881" s="250"/>
      <c r="O881" s="9"/>
      <c r="P881" s="10"/>
      <c r="Q881" s="10"/>
      <c r="R881" s="10"/>
      <c r="S881" s="10"/>
      <c r="U881" s="11"/>
    </row>
    <row r="882">
      <c r="C882" s="252"/>
      <c r="D882" s="252"/>
      <c r="E882" s="252"/>
      <c r="F882" s="252"/>
      <c r="G882" s="252"/>
      <c r="H882" s="252"/>
      <c r="I882" s="253"/>
      <c r="J882" s="254"/>
      <c r="K882" s="271"/>
      <c r="L882" s="256"/>
      <c r="M882" s="257"/>
      <c r="N882" s="250"/>
      <c r="O882" s="9"/>
      <c r="P882" s="10"/>
      <c r="Q882" s="10"/>
      <c r="R882" s="10"/>
      <c r="S882" s="10"/>
      <c r="U882" s="11"/>
    </row>
    <row r="883">
      <c r="C883" s="252"/>
      <c r="D883" s="252"/>
      <c r="E883" s="252"/>
      <c r="F883" s="252"/>
      <c r="G883" s="252"/>
      <c r="H883" s="252"/>
      <c r="I883" s="253"/>
      <c r="J883" s="254"/>
      <c r="K883" s="271"/>
      <c r="L883" s="256"/>
      <c r="M883" s="257"/>
      <c r="N883" s="250"/>
      <c r="O883" s="9"/>
      <c r="P883" s="10"/>
      <c r="Q883" s="10"/>
      <c r="R883" s="10"/>
      <c r="S883" s="10"/>
      <c r="U883" s="11"/>
    </row>
    <row r="884">
      <c r="C884" s="252"/>
      <c r="D884" s="252"/>
      <c r="E884" s="252"/>
      <c r="F884" s="252"/>
      <c r="G884" s="252"/>
      <c r="H884" s="252"/>
      <c r="I884" s="253"/>
      <c r="J884" s="254"/>
      <c r="K884" s="271"/>
      <c r="L884" s="256"/>
      <c r="M884" s="257"/>
      <c r="N884" s="250"/>
      <c r="O884" s="9"/>
      <c r="P884" s="10"/>
      <c r="Q884" s="10"/>
      <c r="R884" s="10"/>
      <c r="S884" s="10"/>
      <c r="U884" s="11"/>
    </row>
    <row r="885">
      <c r="C885" s="252"/>
      <c r="D885" s="252"/>
      <c r="E885" s="252"/>
      <c r="F885" s="252"/>
      <c r="G885" s="252"/>
      <c r="H885" s="252"/>
      <c r="I885" s="253"/>
      <c r="J885" s="254"/>
      <c r="K885" s="271"/>
      <c r="L885" s="256"/>
      <c r="M885" s="257"/>
      <c r="N885" s="250"/>
      <c r="O885" s="9"/>
      <c r="P885" s="10"/>
      <c r="Q885" s="10"/>
      <c r="R885" s="10"/>
      <c r="S885" s="10"/>
      <c r="U885" s="11"/>
    </row>
    <row r="886">
      <c r="C886" s="252"/>
      <c r="D886" s="252"/>
      <c r="E886" s="252"/>
      <c r="F886" s="252"/>
      <c r="G886" s="252"/>
      <c r="H886" s="252"/>
      <c r="I886" s="253"/>
      <c r="J886" s="254"/>
      <c r="K886" s="271"/>
      <c r="L886" s="256"/>
      <c r="M886" s="257"/>
      <c r="N886" s="250"/>
      <c r="O886" s="9"/>
      <c r="P886" s="10"/>
      <c r="Q886" s="10"/>
      <c r="R886" s="10"/>
      <c r="S886" s="10"/>
      <c r="U886" s="11"/>
    </row>
    <row r="887">
      <c r="C887" s="252"/>
      <c r="D887" s="252"/>
      <c r="E887" s="252"/>
      <c r="F887" s="252"/>
      <c r="G887" s="252"/>
      <c r="H887" s="252"/>
      <c r="I887" s="253"/>
      <c r="J887" s="254"/>
      <c r="K887" s="271"/>
      <c r="L887" s="256"/>
      <c r="M887" s="257"/>
      <c r="N887" s="250"/>
      <c r="O887" s="9"/>
      <c r="P887" s="10"/>
      <c r="Q887" s="10"/>
      <c r="R887" s="10"/>
      <c r="S887" s="10"/>
      <c r="U887" s="11"/>
    </row>
    <row r="888">
      <c r="C888" s="252"/>
      <c r="D888" s="252"/>
      <c r="E888" s="252"/>
      <c r="F888" s="252"/>
      <c r="G888" s="252"/>
      <c r="H888" s="252"/>
      <c r="I888" s="253"/>
      <c r="J888" s="254"/>
      <c r="K888" s="271"/>
      <c r="L888" s="256"/>
      <c r="M888" s="257"/>
      <c r="N888" s="250"/>
      <c r="O888" s="9"/>
      <c r="P888" s="10"/>
      <c r="Q888" s="10"/>
      <c r="R888" s="10"/>
      <c r="S888" s="10"/>
      <c r="U888" s="11"/>
    </row>
    <row r="889">
      <c r="C889" s="252"/>
      <c r="D889" s="252"/>
      <c r="E889" s="252"/>
      <c r="F889" s="252"/>
      <c r="G889" s="252"/>
      <c r="H889" s="252"/>
      <c r="I889" s="253"/>
      <c r="J889" s="254"/>
      <c r="K889" s="271"/>
      <c r="L889" s="256"/>
      <c r="M889" s="257"/>
      <c r="N889" s="250"/>
      <c r="O889" s="9"/>
      <c r="P889" s="10"/>
      <c r="Q889" s="10"/>
      <c r="R889" s="10"/>
      <c r="S889" s="10"/>
      <c r="U889" s="11"/>
    </row>
    <row r="890">
      <c r="C890" s="252"/>
      <c r="D890" s="252"/>
      <c r="E890" s="252"/>
      <c r="F890" s="252"/>
      <c r="G890" s="252"/>
      <c r="H890" s="252"/>
      <c r="I890" s="253"/>
      <c r="J890" s="254"/>
      <c r="K890" s="271"/>
      <c r="L890" s="256"/>
      <c r="M890" s="257"/>
      <c r="N890" s="250"/>
      <c r="O890" s="9"/>
      <c r="P890" s="10"/>
      <c r="Q890" s="10"/>
      <c r="R890" s="10"/>
      <c r="S890" s="10"/>
      <c r="U890" s="11"/>
    </row>
    <row r="891">
      <c r="C891" s="252"/>
      <c r="D891" s="252"/>
      <c r="E891" s="252"/>
      <c r="F891" s="252"/>
      <c r="G891" s="252"/>
      <c r="H891" s="252"/>
      <c r="I891" s="253"/>
      <c r="J891" s="254"/>
      <c r="K891" s="271"/>
      <c r="L891" s="256"/>
      <c r="M891" s="257"/>
      <c r="N891" s="250"/>
      <c r="O891" s="9"/>
      <c r="P891" s="10"/>
      <c r="Q891" s="10"/>
      <c r="R891" s="10"/>
      <c r="S891" s="10"/>
      <c r="U891" s="11"/>
    </row>
    <row r="892">
      <c r="C892" s="252"/>
      <c r="D892" s="252"/>
      <c r="E892" s="252"/>
      <c r="F892" s="252"/>
      <c r="G892" s="252"/>
      <c r="H892" s="252"/>
      <c r="I892" s="253"/>
      <c r="J892" s="254"/>
      <c r="K892" s="271"/>
      <c r="L892" s="256"/>
      <c r="M892" s="257"/>
      <c r="N892" s="250"/>
      <c r="O892" s="9"/>
      <c r="P892" s="10"/>
      <c r="Q892" s="10"/>
      <c r="R892" s="10"/>
      <c r="S892" s="10"/>
      <c r="U892" s="11"/>
    </row>
    <row r="893">
      <c r="C893" s="252"/>
      <c r="D893" s="252"/>
      <c r="E893" s="252"/>
      <c r="F893" s="252"/>
      <c r="G893" s="252"/>
      <c r="H893" s="252"/>
      <c r="I893" s="253"/>
      <c r="J893" s="254"/>
      <c r="K893" s="271"/>
      <c r="L893" s="256"/>
      <c r="M893" s="257"/>
      <c r="N893" s="250"/>
      <c r="O893" s="9"/>
      <c r="P893" s="10"/>
      <c r="Q893" s="10"/>
      <c r="R893" s="10"/>
      <c r="S893" s="10"/>
      <c r="U893" s="11"/>
    </row>
    <row r="894">
      <c r="C894" s="252"/>
      <c r="D894" s="252"/>
      <c r="E894" s="252"/>
      <c r="F894" s="252"/>
      <c r="G894" s="252"/>
      <c r="H894" s="252"/>
      <c r="I894" s="253"/>
      <c r="J894" s="254"/>
      <c r="K894" s="271"/>
      <c r="L894" s="256"/>
      <c r="M894" s="257"/>
      <c r="N894" s="250"/>
      <c r="O894" s="9"/>
      <c r="P894" s="10"/>
      <c r="Q894" s="10"/>
      <c r="R894" s="10"/>
      <c r="S894" s="10"/>
      <c r="U894" s="11"/>
    </row>
    <row r="895">
      <c r="C895" s="252"/>
      <c r="D895" s="252"/>
      <c r="E895" s="252"/>
      <c r="F895" s="252"/>
      <c r="G895" s="252"/>
      <c r="H895" s="252"/>
      <c r="I895" s="253"/>
      <c r="J895" s="254"/>
      <c r="K895" s="271"/>
      <c r="L895" s="256"/>
      <c r="M895" s="257"/>
      <c r="N895" s="250"/>
      <c r="O895" s="9"/>
      <c r="P895" s="10"/>
      <c r="Q895" s="10"/>
      <c r="R895" s="10"/>
      <c r="S895" s="10"/>
      <c r="U895" s="11"/>
    </row>
    <row r="896">
      <c r="C896" s="252"/>
      <c r="D896" s="252"/>
      <c r="E896" s="252"/>
      <c r="F896" s="252"/>
      <c r="G896" s="252"/>
      <c r="H896" s="252"/>
      <c r="I896" s="253"/>
      <c r="J896" s="254"/>
      <c r="K896" s="271"/>
      <c r="L896" s="256"/>
      <c r="M896" s="257"/>
      <c r="N896" s="250"/>
      <c r="O896" s="9"/>
      <c r="P896" s="10"/>
      <c r="Q896" s="10"/>
      <c r="R896" s="10"/>
      <c r="S896" s="10"/>
      <c r="U896" s="11"/>
    </row>
    <row r="897">
      <c r="C897" s="252"/>
      <c r="D897" s="252"/>
      <c r="E897" s="252"/>
      <c r="F897" s="252"/>
      <c r="G897" s="252"/>
      <c r="H897" s="252"/>
      <c r="I897" s="253"/>
      <c r="J897" s="254"/>
      <c r="K897" s="271"/>
      <c r="L897" s="256"/>
      <c r="M897" s="257"/>
      <c r="N897" s="250"/>
      <c r="O897" s="9"/>
      <c r="P897" s="10"/>
      <c r="Q897" s="10"/>
      <c r="R897" s="10"/>
      <c r="S897" s="10"/>
      <c r="U897" s="11"/>
    </row>
    <row r="898">
      <c r="C898" s="252"/>
      <c r="D898" s="252"/>
      <c r="E898" s="252"/>
      <c r="F898" s="252"/>
      <c r="G898" s="252"/>
      <c r="H898" s="252"/>
      <c r="I898" s="253"/>
      <c r="J898" s="254"/>
      <c r="K898" s="271"/>
      <c r="L898" s="256"/>
      <c r="M898" s="257"/>
      <c r="N898" s="250"/>
      <c r="O898" s="9"/>
      <c r="P898" s="10"/>
      <c r="Q898" s="10"/>
      <c r="R898" s="10"/>
      <c r="S898" s="10"/>
      <c r="U898" s="11"/>
    </row>
    <row r="899">
      <c r="C899" s="252"/>
      <c r="D899" s="252"/>
      <c r="E899" s="252"/>
      <c r="F899" s="252"/>
      <c r="G899" s="252"/>
      <c r="H899" s="252"/>
      <c r="I899" s="253"/>
      <c r="J899" s="254"/>
      <c r="K899" s="271"/>
      <c r="L899" s="256"/>
      <c r="M899" s="257"/>
      <c r="N899" s="250"/>
      <c r="O899" s="9"/>
      <c r="P899" s="10"/>
      <c r="Q899" s="10"/>
      <c r="R899" s="10"/>
      <c r="S899" s="10"/>
      <c r="U899" s="11"/>
    </row>
    <row r="900">
      <c r="C900" s="252"/>
      <c r="D900" s="252"/>
      <c r="E900" s="252"/>
      <c r="F900" s="252"/>
      <c r="G900" s="252"/>
      <c r="H900" s="252"/>
      <c r="I900" s="253"/>
      <c r="J900" s="254"/>
      <c r="K900" s="271"/>
      <c r="L900" s="256"/>
      <c r="M900" s="257"/>
      <c r="N900" s="250"/>
      <c r="O900" s="9"/>
      <c r="P900" s="10"/>
      <c r="Q900" s="10"/>
      <c r="R900" s="10"/>
      <c r="S900" s="10"/>
      <c r="U900" s="11"/>
    </row>
    <row r="901">
      <c r="C901" s="252"/>
      <c r="D901" s="252"/>
      <c r="E901" s="252"/>
      <c r="F901" s="252"/>
      <c r="G901" s="252"/>
      <c r="H901" s="252"/>
      <c r="I901" s="253"/>
      <c r="J901" s="254"/>
      <c r="K901" s="271"/>
      <c r="L901" s="256"/>
      <c r="M901" s="257"/>
      <c r="N901" s="250"/>
      <c r="O901" s="9"/>
      <c r="P901" s="10"/>
      <c r="Q901" s="10"/>
      <c r="R901" s="10"/>
      <c r="S901" s="10"/>
      <c r="U901" s="11"/>
    </row>
    <row r="902">
      <c r="C902" s="252"/>
      <c r="D902" s="252"/>
      <c r="E902" s="252"/>
      <c r="F902" s="252"/>
      <c r="G902" s="252"/>
      <c r="H902" s="252"/>
      <c r="I902" s="253"/>
      <c r="J902" s="254"/>
      <c r="K902" s="271"/>
      <c r="L902" s="256"/>
      <c r="M902" s="257"/>
      <c r="N902" s="250"/>
      <c r="O902" s="9"/>
      <c r="P902" s="10"/>
      <c r="Q902" s="10"/>
      <c r="R902" s="10"/>
      <c r="S902" s="10"/>
      <c r="U902" s="11"/>
    </row>
    <row r="903">
      <c r="C903" s="252"/>
      <c r="D903" s="252"/>
      <c r="E903" s="252"/>
      <c r="F903" s="252"/>
      <c r="G903" s="252"/>
      <c r="H903" s="252"/>
      <c r="I903" s="253"/>
      <c r="J903" s="254"/>
      <c r="K903" s="271"/>
      <c r="L903" s="256"/>
      <c r="M903" s="257"/>
      <c r="N903" s="250"/>
      <c r="O903" s="9"/>
      <c r="P903" s="10"/>
      <c r="Q903" s="10"/>
      <c r="R903" s="10"/>
      <c r="S903" s="10"/>
      <c r="U903" s="11"/>
    </row>
    <row r="904">
      <c r="C904" s="252"/>
      <c r="D904" s="252"/>
      <c r="E904" s="252"/>
      <c r="F904" s="252"/>
      <c r="G904" s="252"/>
      <c r="H904" s="252"/>
      <c r="I904" s="253"/>
      <c r="J904" s="254"/>
      <c r="K904" s="271"/>
      <c r="L904" s="256"/>
      <c r="M904" s="257"/>
      <c r="N904" s="250"/>
      <c r="O904" s="9"/>
      <c r="P904" s="10"/>
      <c r="Q904" s="10"/>
      <c r="R904" s="10"/>
      <c r="S904" s="10"/>
      <c r="U904" s="11"/>
    </row>
    <row r="905">
      <c r="C905" s="252"/>
      <c r="D905" s="252"/>
      <c r="E905" s="252"/>
      <c r="F905" s="252"/>
      <c r="G905" s="252"/>
      <c r="H905" s="252"/>
      <c r="I905" s="253"/>
      <c r="J905" s="254"/>
      <c r="K905" s="271"/>
      <c r="L905" s="256"/>
      <c r="M905" s="257"/>
      <c r="N905" s="250"/>
      <c r="O905" s="9"/>
      <c r="P905" s="10"/>
      <c r="Q905" s="10"/>
      <c r="R905" s="10"/>
      <c r="S905" s="10"/>
      <c r="U905" s="11"/>
    </row>
    <row r="906">
      <c r="C906" s="252"/>
      <c r="D906" s="252"/>
      <c r="E906" s="252"/>
      <c r="F906" s="252"/>
      <c r="G906" s="252"/>
      <c r="H906" s="252"/>
      <c r="I906" s="253"/>
      <c r="J906" s="254"/>
      <c r="K906" s="271"/>
      <c r="L906" s="256"/>
      <c r="M906" s="257"/>
      <c r="N906" s="250"/>
      <c r="O906" s="9"/>
      <c r="P906" s="10"/>
      <c r="Q906" s="10"/>
      <c r="R906" s="10"/>
      <c r="S906" s="10"/>
      <c r="U906" s="11"/>
    </row>
    <row r="907">
      <c r="C907" s="252"/>
      <c r="D907" s="252"/>
      <c r="E907" s="252"/>
      <c r="F907" s="252"/>
      <c r="G907" s="252"/>
      <c r="H907" s="252"/>
      <c r="I907" s="253"/>
      <c r="J907" s="254"/>
      <c r="K907" s="271"/>
      <c r="L907" s="256"/>
      <c r="M907" s="257"/>
      <c r="N907" s="250"/>
      <c r="O907" s="9"/>
      <c r="P907" s="10"/>
      <c r="Q907" s="10"/>
      <c r="R907" s="10"/>
      <c r="S907" s="10"/>
      <c r="U907" s="11"/>
    </row>
    <row r="908">
      <c r="C908" s="252"/>
      <c r="D908" s="252"/>
      <c r="E908" s="252"/>
      <c r="F908" s="252"/>
      <c r="G908" s="252"/>
      <c r="H908" s="252"/>
      <c r="I908" s="253"/>
      <c r="J908" s="254"/>
      <c r="K908" s="271"/>
      <c r="L908" s="256"/>
      <c r="M908" s="257"/>
      <c r="N908" s="250"/>
      <c r="O908" s="9"/>
      <c r="P908" s="10"/>
      <c r="Q908" s="10"/>
      <c r="R908" s="10"/>
      <c r="S908" s="10"/>
      <c r="U908" s="11"/>
    </row>
    <row r="909">
      <c r="C909" s="252"/>
      <c r="D909" s="252"/>
      <c r="E909" s="252"/>
      <c r="F909" s="252"/>
      <c r="G909" s="252"/>
      <c r="H909" s="252"/>
      <c r="I909" s="253"/>
      <c r="J909" s="254"/>
      <c r="K909" s="271"/>
      <c r="L909" s="256"/>
      <c r="M909" s="257"/>
      <c r="N909" s="250"/>
      <c r="O909" s="9"/>
      <c r="P909" s="10"/>
      <c r="Q909" s="10"/>
      <c r="R909" s="10"/>
      <c r="S909" s="10"/>
      <c r="U909" s="11"/>
    </row>
    <row r="910">
      <c r="C910" s="252"/>
      <c r="D910" s="252"/>
      <c r="E910" s="252"/>
      <c r="F910" s="252"/>
      <c r="G910" s="252"/>
      <c r="H910" s="252"/>
      <c r="I910" s="253"/>
      <c r="J910" s="254"/>
      <c r="K910" s="271"/>
      <c r="L910" s="256"/>
      <c r="M910" s="257"/>
      <c r="N910" s="250"/>
      <c r="O910" s="9"/>
      <c r="P910" s="10"/>
      <c r="Q910" s="10"/>
      <c r="R910" s="10"/>
      <c r="S910" s="10"/>
      <c r="U910" s="11"/>
    </row>
    <row r="911">
      <c r="C911" s="252"/>
      <c r="D911" s="252"/>
      <c r="E911" s="252"/>
      <c r="F911" s="252"/>
      <c r="G911" s="252"/>
      <c r="H911" s="252"/>
      <c r="I911" s="253"/>
      <c r="J911" s="254"/>
      <c r="K911" s="271"/>
      <c r="L911" s="256"/>
      <c r="M911" s="257"/>
      <c r="N911" s="250"/>
      <c r="O911" s="9"/>
      <c r="P911" s="10"/>
      <c r="Q911" s="10"/>
      <c r="R911" s="10"/>
      <c r="S911" s="10"/>
      <c r="U911" s="11"/>
    </row>
    <row r="912">
      <c r="C912" s="252"/>
      <c r="D912" s="252"/>
      <c r="E912" s="252"/>
      <c r="F912" s="252"/>
      <c r="G912" s="252"/>
      <c r="H912" s="252"/>
      <c r="I912" s="253"/>
      <c r="J912" s="254"/>
      <c r="K912" s="271"/>
      <c r="L912" s="256"/>
      <c r="M912" s="257"/>
      <c r="N912" s="250"/>
      <c r="O912" s="9"/>
      <c r="P912" s="10"/>
      <c r="Q912" s="10"/>
      <c r="R912" s="10"/>
      <c r="S912" s="10"/>
      <c r="U912" s="11"/>
    </row>
    <row r="913">
      <c r="C913" s="252"/>
      <c r="D913" s="252"/>
      <c r="E913" s="252"/>
      <c r="F913" s="252"/>
      <c r="G913" s="252"/>
      <c r="H913" s="252"/>
      <c r="I913" s="253"/>
      <c r="J913" s="254"/>
      <c r="K913" s="271"/>
      <c r="L913" s="256"/>
      <c r="M913" s="257"/>
      <c r="N913" s="250"/>
      <c r="O913" s="9"/>
      <c r="P913" s="10"/>
      <c r="Q913" s="10"/>
      <c r="R913" s="10"/>
      <c r="S913" s="10"/>
      <c r="U913" s="11"/>
    </row>
    <row r="914">
      <c r="C914" s="252"/>
      <c r="D914" s="252"/>
      <c r="E914" s="252"/>
      <c r="F914" s="252"/>
      <c r="G914" s="252"/>
      <c r="H914" s="252"/>
      <c r="I914" s="253"/>
      <c r="J914" s="254"/>
      <c r="K914" s="271"/>
      <c r="L914" s="256"/>
      <c r="M914" s="257"/>
      <c r="N914" s="250"/>
      <c r="O914" s="9"/>
      <c r="P914" s="10"/>
      <c r="Q914" s="10"/>
      <c r="R914" s="10"/>
      <c r="S914" s="10"/>
      <c r="U914" s="11"/>
    </row>
    <row r="915">
      <c r="C915" s="252"/>
      <c r="D915" s="252"/>
      <c r="E915" s="252"/>
      <c r="F915" s="252"/>
      <c r="G915" s="252"/>
      <c r="H915" s="252"/>
      <c r="I915" s="253"/>
      <c r="J915" s="254"/>
      <c r="K915" s="271"/>
      <c r="L915" s="256"/>
      <c r="M915" s="257"/>
      <c r="N915" s="250"/>
      <c r="O915" s="9"/>
      <c r="P915" s="10"/>
      <c r="Q915" s="10"/>
      <c r="R915" s="10"/>
      <c r="S915" s="10"/>
      <c r="U915" s="11"/>
    </row>
    <row r="916">
      <c r="C916" s="252"/>
      <c r="D916" s="252"/>
      <c r="E916" s="252"/>
      <c r="F916" s="252"/>
      <c r="G916" s="252"/>
      <c r="H916" s="252"/>
      <c r="I916" s="253"/>
      <c r="J916" s="254"/>
      <c r="K916" s="271"/>
      <c r="L916" s="256"/>
      <c r="M916" s="257"/>
      <c r="N916" s="250"/>
      <c r="O916" s="9"/>
      <c r="P916" s="10"/>
      <c r="Q916" s="10"/>
      <c r="R916" s="10"/>
      <c r="S916" s="10"/>
      <c r="U916" s="11"/>
    </row>
    <row r="917">
      <c r="C917" s="252"/>
      <c r="D917" s="252"/>
      <c r="E917" s="252"/>
      <c r="F917" s="252"/>
      <c r="G917" s="252"/>
      <c r="H917" s="252"/>
      <c r="I917" s="253"/>
      <c r="J917" s="254"/>
      <c r="K917" s="271"/>
      <c r="L917" s="256"/>
      <c r="M917" s="257"/>
      <c r="N917" s="250"/>
      <c r="O917" s="9"/>
      <c r="P917" s="10"/>
      <c r="Q917" s="10"/>
      <c r="R917" s="10"/>
      <c r="S917" s="10"/>
      <c r="U917" s="11"/>
    </row>
    <row r="918">
      <c r="C918" s="252"/>
      <c r="D918" s="252"/>
      <c r="E918" s="252"/>
      <c r="F918" s="252"/>
      <c r="G918" s="252"/>
      <c r="H918" s="252"/>
      <c r="I918" s="253"/>
      <c r="J918" s="254"/>
      <c r="K918" s="271"/>
      <c r="L918" s="256"/>
      <c r="M918" s="257"/>
      <c r="N918" s="250"/>
      <c r="O918" s="9"/>
      <c r="P918" s="10"/>
      <c r="Q918" s="10"/>
      <c r="R918" s="10"/>
      <c r="S918" s="10"/>
      <c r="U918" s="11"/>
    </row>
    <row r="919">
      <c r="C919" s="252"/>
      <c r="D919" s="252"/>
      <c r="E919" s="252"/>
      <c r="F919" s="252"/>
      <c r="G919" s="252"/>
      <c r="H919" s="252"/>
      <c r="I919" s="253"/>
      <c r="J919" s="254"/>
      <c r="K919" s="271"/>
      <c r="L919" s="256"/>
      <c r="M919" s="257"/>
      <c r="N919" s="250"/>
      <c r="O919" s="9"/>
      <c r="P919" s="10"/>
      <c r="Q919" s="10"/>
      <c r="R919" s="10"/>
      <c r="S919" s="10"/>
      <c r="U919" s="11"/>
    </row>
    <row r="920">
      <c r="C920" s="252"/>
      <c r="D920" s="252"/>
      <c r="E920" s="252"/>
      <c r="F920" s="252"/>
      <c r="G920" s="252"/>
      <c r="H920" s="252"/>
      <c r="I920" s="253"/>
      <c r="J920" s="254"/>
      <c r="K920" s="271"/>
      <c r="L920" s="256"/>
      <c r="M920" s="257"/>
      <c r="N920" s="250"/>
      <c r="O920" s="9"/>
      <c r="P920" s="10"/>
      <c r="Q920" s="10"/>
      <c r="R920" s="10"/>
      <c r="S920" s="10"/>
      <c r="U920" s="11"/>
    </row>
    <row r="921">
      <c r="C921" s="252"/>
      <c r="D921" s="252"/>
      <c r="E921" s="252"/>
      <c r="F921" s="252"/>
      <c r="G921" s="252"/>
      <c r="H921" s="252"/>
      <c r="I921" s="253"/>
      <c r="J921" s="254"/>
      <c r="K921" s="271"/>
      <c r="L921" s="256"/>
      <c r="M921" s="257"/>
      <c r="N921" s="250"/>
      <c r="O921" s="9"/>
      <c r="P921" s="10"/>
      <c r="Q921" s="10"/>
      <c r="R921" s="10"/>
      <c r="S921" s="10"/>
      <c r="U921" s="11"/>
    </row>
    <row r="922">
      <c r="C922" s="252"/>
      <c r="D922" s="252"/>
      <c r="E922" s="252"/>
      <c r="F922" s="252"/>
      <c r="G922" s="252"/>
      <c r="H922" s="252"/>
      <c r="I922" s="253"/>
      <c r="J922" s="254"/>
      <c r="K922" s="271"/>
      <c r="L922" s="256"/>
      <c r="M922" s="257"/>
      <c r="N922" s="250"/>
      <c r="O922" s="9"/>
      <c r="P922" s="10"/>
      <c r="Q922" s="10"/>
      <c r="R922" s="10"/>
      <c r="S922" s="10"/>
      <c r="U922" s="11"/>
    </row>
    <row r="923">
      <c r="C923" s="252"/>
      <c r="D923" s="252"/>
      <c r="E923" s="252"/>
      <c r="F923" s="252"/>
      <c r="G923" s="252"/>
      <c r="H923" s="252"/>
      <c r="I923" s="253"/>
      <c r="J923" s="254"/>
      <c r="K923" s="271"/>
      <c r="L923" s="256"/>
      <c r="M923" s="257"/>
      <c r="N923" s="250"/>
      <c r="O923" s="9"/>
      <c r="P923" s="10"/>
      <c r="Q923" s="10"/>
      <c r="R923" s="10"/>
      <c r="S923" s="10"/>
      <c r="U923" s="11"/>
    </row>
    <row r="924">
      <c r="C924" s="252"/>
      <c r="D924" s="252"/>
      <c r="E924" s="252"/>
      <c r="F924" s="252"/>
      <c r="G924" s="252"/>
      <c r="H924" s="252"/>
      <c r="I924" s="253"/>
      <c r="J924" s="254"/>
      <c r="K924" s="271"/>
      <c r="L924" s="256"/>
      <c r="M924" s="257"/>
      <c r="N924" s="250"/>
      <c r="O924" s="9"/>
      <c r="P924" s="10"/>
      <c r="Q924" s="10"/>
      <c r="R924" s="10"/>
      <c r="S924" s="10"/>
      <c r="U924" s="11"/>
    </row>
    <row r="925">
      <c r="C925" s="252"/>
      <c r="D925" s="252"/>
      <c r="E925" s="252"/>
      <c r="F925" s="252"/>
      <c r="G925" s="252"/>
      <c r="H925" s="252"/>
      <c r="I925" s="253"/>
      <c r="J925" s="254"/>
      <c r="K925" s="271"/>
      <c r="L925" s="256"/>
      <c r="M925" s="257"/>
      <c r="N925" s="250"/>
      <c r="O925" s="9"/>
      <c r="P925" s="10"/>
      <c r="Q925" s="10"/>
      <c r="R925" s="10"/>
      <c r="S925" s="10"/>
      <c r="U925" s="11"/>
    </row>
    <row r="926">
      <c r="C926" s="252"/>
      <c r="D926" s="252"/>
      <c r="E926" s="252"/>
      <c r="F926" s="252"/>
      <c r="G926" s="252"/>
      <c r="H926" s="252"/>
      <c r="I926" s="253"/>
      <c r="J926" s="254"/>
      <c r="K926" s="271"/>
      <c r="L926" s="256"/>
      <c r="M926" s="257"/>
      <c r="N926" s="250"/>
      <c r="O926" s="9"/>
      <c r="P926" s="10"/>
      <c r="Q926" s="10"/>
      <c r="R926" s="10"/>
      <c r="S926" s="10"/>
      <c r="U926" s="11"/>
    </row>
    <row r="927">
      <c r="C927" s="252"/>
      <c r="D927" s="252"/>
      <c r="E927" s="252"/>
      <c r="F927" s="252"/>
      <c r="G927" s="252"/>
      <c r="H927" s="252"/>
      <c r="I927" s="253"/>
      <c r="J927" s="254"/>
      <c r="K927" s="271"/>
      <c r="L927" s="256"/>
      <c r="M927" s="257"/>
      <c r="N927" s="250"/>
      <c r="O927" s="9"/>
      <c r="P927" s="10"/>
      <c r="Q927" s="10"/>
      <c r="R927" s="10"/>
      <c r="S927" s="10"/>
      <c r="U927" s="11"/>
    </row>
    <row r="928">
      <c r="C928" s="252"/>
      <c r="D928" s="252"/>
      <c r="E928" s="252"/>
      <c r="F928" s="252"/>
      <c r="G928" s="252"/>
      <c r="H928" s="252"/>
      <c r="I928" s="253"/>
      <c r="J928" s="254"/>
      <c r="K928" s="271"/>
      <c r="L928" s="256"/>
      <c r="M928" s="257"/>
      <c r="N928" s="250"/>
      <c r="O928" s="9"/>
      <c r="P928" s="10"/>
      <c r="Q928" s="10"/>
      <c r="R928" s="10"/>
      <c r="S928" s="10"/>
      <c r="U928" s="11"/>
    </row>
    <row r="929">
      <c r="C929" s="252"/>
      <c r="D929" s="252"/>
      <c r="E929" s="252"/>
      <c r="F929" s="252"/>
      <c r="G929" s="252"/>
      <c r="H929" s="252"/>
      <c r="I929" s="253"/>
      <c r="J929" s="254"/>
      <c r="K929" s="271"/>
      <c r="L929" s="256"/>
      <c r="M929" s="257"/>
      <c r="N929" s="250"/>
      <c r="O929" s="9"/>
      <c r="P929" s="10"/>
      <c r="Q929" s="10"/>
      <c r="R929" s="10"/>
      <c r="S929" s="10"/>
      <c r="U929" s="11"/>
    </row>
    <row r="930">
      <c r="C930" s="252"/>
      <c r="D930" s="252"/>
      <c r="E930" s="252"/>
      <c r="F930" s="252"/>
      <c r="G930" s="252"/>
      <c r="H930" s="252"/>
      <c r="I930" s="253"/>
      <c r="J930" s="254"/>
      <c r="K930" s="271"/>
      <c r="L930" s="256"/>
      <c r="M930" s="257"/>
      <c r="N930" s="250"/>
      <c r="O930" s="9"/>
      <c r="P930" s="10"/>
      <c r="Q930" s="10"/>
      <c r="R930" s="10"/>
      <c r="S930" s="10"/>
      <c r="U930" s="11"/>
    </row>
    <row r="931">
      <c r="C931" s="252"/>
      <c r="D931" s="252"/>
      <c r="E931" s="252"/>
      <c r="F931" s="252"/>
      <c r="G931" s="252"/>
      <c r="H931" s="252"/>
      <c r="I931" s="253"/>
      <c r="J931" s="254"/>
      <c r="K931" s="271"/>
      <c r="L931" s="256"/>
      <c r="M931" s="257"/>
      <c r="N931" s="250"/>
      <c r="O931" s="9"/>
      <c r="P931" s="10"/>
      <c r="Q931" s="10"/>
      <c r="R931" s="10"/>
      <c r="S931" s="10"/>
      <c r="U931" s="11"/>
    </row>
    <row r="932">
      <c r="C932" s="252"/>
      <c r="D932" s="252"/>
      <c r="E932" s="252"/>
      <c r="F932" s="252"/>
      <c r="G932" s="252"/>
      <c r="H932" s="252"/>
      <c r="I932" s="253"/>
      <c r="J932" s="254"/>
      <c r="K932" s="271"/>
      <c r="L932" s="256"/>
      <c r="M932" s="257"/>
      <c r="N932" s="250"/>
      <c r="O932" s="9"/>
      <c r="P932" s="10"/>
      <c r="Q932" s="10"/>
      <c r="R932" s="10"/>
      <c r="S932" s="10"/>
      <c r="U932" s="11"/>
    </row>
    <row r="933">
      <c r="C933" s="252"/>
      <c r="D933" s="252"/>
      <c r="E933" s="252"/>
      <c r="F933" s="252"/>
      <c r="G933" s="252"/>
      <c r="H933" s="252"/>
      <c r="I933" s="253"/>
      <c r="J933" s="254"/>
      <c r="K933" s="271"/>
      <c r="L933" s="256"/>
      <c r="M933" s="257"/>
      <c r="N933" s="250"/>
      <c r="O933" s="9"/>
      <c r="P933" s="10"/>
      <c r="Q933" s="10"/>
      <c r="R933" s="10"/>
      <c r="S933" s="10"/>
      <c r="U933" s="11"/>
    </row>
    <row r="934">
      <c r="C934" s="252"/>
      <c r="D934" s="252"/>
      <c r="E934" s="252"/>
      <c r="F934" s="252"/>
      <c r="G934" s="252"/>
      <c r="H934" s="252"/>
      <c r="I934" s="253"/>
      <c r="J934" s="254"/>
      <c r="K934" s="271"/>
      <c r="L934" s="256"/>
      <c r="M934" s="257"/>
      <c r="N934" s="250"/>
      <c r="O934" s="9"/>
      <c r="P934" s="10"/>
      <c r="Q934" s="10"/>
      <c r="R934" s="10"/>
      <c r="S934" s="10"/>
      <c r="U934" s="11"/>
    </row>
    <row r="935">
      <c r="C935" s="252"/>
      <c r="D935" s="252"/>
      <c r="E935" s="252"/>
      <c r="F935" s="252"/>
      <c r="G935" s="252"/>
      <c r="H935" s="252"/>
      <c r="I935" s="253"/>
      <c r="J935" s="254"/>
      <c r="K935" s="271"/>
      <c r="L935" s="256"/>
      <c r="M935" s="257"/>
      <c r="N935" s="250"/>
      <c r="O935" s="9"/>
      <c r="P935" s="10"/>
      <c r="Q935" s="10"/>
      <c r="R935" s="10"/>
      <c r="S935" s="10"/>
      <c r="U935" s="11"/>
    </row>
    <row r="936">
      <c r="C936" s="252"/>
      <c r="D936" s="252"/>
      <c r="E936" s="252"/>
      <c r="F936" s="252"/>
      <c r="G936" s="252"/>
      <c r="H936" s="252"/>
      <c r="I936" s="253"/>
      <c r="J936" s="254"/>
      <c r="K936" s="271"/>
      <c r="L936" s="256"/>
      <c r="M936" s="257"/>
      <c r="N936" s="250"/>
      <c r="O936" s="9"/>
      <c r="P936" s="10"/>
      <c r="Q936" s="10"/>
      <c r="R936" s="10"/>
      <c r="S936" s="10"/>
      <c r="U936" s="11"/>
    </row>
    <row r="937">
      <c r="C937" s="252"/>
      <c r="D937" s="252"/>
      <c r="E937" s="252"/>
      <c r="F937" s="252"/>
      <c r="G937" s="252"/>
      <c r="H937" s="252"/>
      <c r="I937" s="253"/>
      <c r="J937" s="254"/>
      <c r="K937" s="271"/>
      <c r="L937" s="256"/>
      <c r="M937" s="257"/>
      <c r="N937" s="250"/>
      <c r="O937" s="9"/>
      <c r="P937" s="10"/>
      <c r="Q937" s="10"/>
      <c r="R937" s="10"/>
      <c r="S937" s="10"/>
      <c r="U937" s="11"/>
    </row>
    <row r="938">
      <c r="C938" s="252"/>
      <c r="D938" s="252"/>
      <c r="E938" s="252"/>
      <c r="F938" s="252"/>
      <c r="G938" s="252"/>
      <c r="H938" s="252"/>
      <c r="I938" s="253"/>
      <c r="J938" s="254"/>
      <c r="K938" s="271"/>
      <c r="L938" s="256"/>
      <c r="M938" s="257"/>
      <c r="N938" s="250"/>
      <c r="O938" s="9"/>
      <c r="P938" s="10"/>
      <c r="Q938" s="10"/>
      <c r="R938" s="10"/>
      <c r="S938" s="10"/>
      <c r="U938" s="11"/>
    </row>
    <row r="939">
      <c r="C939" s="252"/>
      <c r="D939" s="252"/>
      <c r="E939" s="252"/>
      <c r="F939" s="252"/>
      <c r="G939" s="252"/>
      <c r="H939" s="252"/>
      <c r="I939" s="253"/>
      <c r="J939" s="254"/>
      <c r="K939" s="271"/>
      <c r="L939" s="256"/>
      <c r="M939" s="257"/>
      <c r="N939" s="250"/>
      <c r="O939" s="9"/>
      <c r="P939" s="10"/>
      <c r="Q939" s="10"/>
      <c r="R939" s="10"/>
      <c r="S939" s="10"/>
      <c r="U939" s="11"/>
    </row>
    <row r="940">
      <c r="C940" s="252"/>
      <c r="D940" s="252"/>
      <c r="E940" s="252"/>
      <c r="F940" s="252"/>
      <c r="G940" s="252"/>
      <c r="H940" s="252"/>
      <c r="I940" s="253"/>
      <c r="J940" s="254"/>
      <c r="K940" s="271"/>
      <c r="L940" s="256"/>
      <c r="M940" s="257"/>
      <c r="N940" s="250"/>
      <c r="O940" s="9"/>
      <c r="P940" s="10"/>
      <c r="Q940" s="10"/>
      <c r="R940" s="10"/>
      <c r="S940" s="10"/>
      <c r="U940" s="11"/>
    </row>
    <row r="941">
      <c r="C941" s="252"/>
      <c r="D941" s="252"/>
      <c r="E941" s="252"/>
      <c r="F941" s="252"/>
      <c r="G941" s="252"/>
      <c r="H941" s="252"/>
      <c r="I941" s="253"/>
      <c r="J941" s="254"/>
      <c r="K941" s="271"/>
      <c r="L941" s="256"/>
      <c r="M941" s="257"/>
      <c r="N941" s="250"/>
      <c r="O941" s="9"/>
      <c r="P941" s="10"/>
      <c r="Q941" s="10"/>
      <c r="R941" s="10"/>
      <c r="S941" s="10"/>
      <c r="U941" s="11"/>
    </row>
    <row r="942">
      <c r="C942" s="252"/>
      <c r="D942" s="252"/>
      <c r="E942" s="252"/>
      <c r="F942" s="252"/>
      <c r="G942" s="252"/>
      <c r="H942" s="252"/>
      <c r="I942" s="253"/>
      <c r="J942" s="254"/>
      <c r="K942" s="271"/>
      <c r="L942" s="256"/>
      <c r="M942" s="257"/>
      <c r="N942" s="250"/>
      <c r="O942" s="9"/>
      <c r="P942" s="10"/>
      <c r="Q942" s="10"/>
      <c r="R942" s="10"/>
      <c r="S942" s="10"/>
      <c r="U942" s="11"/>
    </row>
    <row r="943">
      <c r="C943" s="252"/>
      <c r="D943" s="252"/>
      <c r="E943" s="252"/>
      <c r="F943" s="252"/>
      <c r="G943" s="252"/>
      <c r="H943" s="252"/>
      <c r="I943" s="253"/>
      <c r="J943" s="254"/>
      <c r="K943" s="271"/>
      <c r="L943" s="256"/>
      <c r="M943" s="257"/>
      <c r="N943" s="250"/>
      <c r="O943" s="9"/>
      <c r="P943" s="10"/>
      <c r="Q943" s="10"/>
      <c r="R943" s="10"/>
      <c r="S943" s="10"/>
      <c r="U943" s="11"/>
    </row>
    <row r="944">
      <c r="C944" s="252"/>
      <c r="D944" s="252"/>
      <c r="E944" s="252"/>
      <c r="F944" s="252"/>
      <c r="G944" s="252"/>
      <c r="H944" s="252"/>
      <c r="I944" s="253"/>
      <c r="J944" s="254"/>
      <c r="K944" s="271"/>
      <c r="L944" s="256"/>
      <c r="M944" s="257"/>
      <c r="N944" s="250"/>
      <c r="O944" s="9"/>
      <c r="P944" s="10"/>
      <c r="Q944" s="10"/>
      <c r="R944" s="10"/>
      <c r="S944" s="10"/>
      <c r="U944" s="11"/>
    </row>
    <row r="945">
      <c r="C945" s="252"/>
      <c r="D945" s="252"/>
      <c r="E945" s="252"/>
      <c r="F945" s="252"/>
      <c r="G945" s="252"/>
      <c r="H945" s="252"/>
      <c r="I945" s="253"/>
      <c r="J945" s="254"/>
      <c r="K945" s="271"/>
      <c r="L945" s="256"/>
      <c r="M945" s="257"/>
      <c r="N945" s="250"/>
      <c r="O945" s="9"/>
      <c r="P945" s="10"/>
      <c r="Q945" s="10"/>
      <c r="R945" s="10"/>
      <c r="S945" s="10"/>
      <c r="U945" s="11"/>
    </row>
    <row r="946">
      <c r="C946" s="252"/>
      <c r="D946" s="252"/>
      <c r="E946" s="252"/>
      <c r="F946" s="252"/>
      <c r="G946" s="252"/>
      <c r="H946" s="252"/>
      <c r="I946" s="253"/>
      <c r="J946" s="254"/>
      <c r="K946" s="271"/>
      <c r="L946" s="256"/>
      <c r="M946" s="257"/>
      <c r="N946" s="250"/>
      <c r="O946" s="9"/>
      <c r="P946" s="10"/>
      <c r="Q946" s="10"/>
      <c r="R946" s="10"/>
      <c r="S946" s="10"/>
      <c r="U946" s="11"/>
    </row>
    <row r="947">
      <c r="C947" s="252"/>
      <c r="D947" s="252"/>
      <c r="E947" s="252"/>
      <c r="F947" s="252"/>
      <c r="G947" s="252"/>
      <c r="H947" s="252"/>
      <c r="I947" s="253"/>
      <c r="J947" s="254"/>
      <c r="K947" s="271"/>
      <c r="L947" s="256"/>
      <c r="M947" s="257"/>
      <c r="N947" s="250"/>
      <c r="O947" s="9"/>
      <c r="P947" s="10"/>
      <c r="Q947" s="10"/>
      <c r="R947" s="10"/>
      <c r="S947" s="10"/>
      <c r="U947" s="11"/>
    </row>
    <row r="948">
      <c r="C948" s="252"/>
      <c r="D948" s="252"/>
      <c r="E948" s="252"/>
      <c r="F948" s="252"/>
      <c r="G948" s="252"/>
      <c r="H948" s="252"/>
      <c r="I948" s="253"/>
      <c r="J948" s="254"/>
      <c r="K948" s="271"/>
      <c r="L948" s="256"/>
      <c r="M948" s="257"/>
      <c r="N948" s="250"/>
      <c r="O948" s="9"/>
      <c r="P948" s="10"/>
      <c r="Q948" s="10"/>
      <c r="R948" s="10"/>
      <c r="S948" s="10"/>
      <c r="U948" s="11"/>
    </row>
    <row r="949">
      <c r="C949" s="252"/>
      <c r="D949" s="252"/>
      <c r="E949" s="252"/>
      <c r="F949" s="252"/>
      <c r="G949" s="252"/>
      <c r="H949" s="252"/>
      <c r="I949" s="253"/>
      <c r="J949" s="254"/>
      <c r="K949" s="271"/>
      <c r="L949" s="256"/>
      <c r="M949" s="257"/>
      <c r="N949" s="250"/>
      <c r="O949" s="9"/>
      <c r="P949" s="10"/>
      <c r="Q949" s="10"/>
      <c r="R949" s="10"/>
      <c r="S949" s="10"/>
      <c r="U949" s="11"/>
    </row>
    <row r="950">
      <c r="C950" s="252"/>
      <c r="D950" s="252"/>
      <c r="E950" s="252"/>
      <c r="F950" s="252"/>
      <c r="G950" s="252"/>
      <c r="H950" s="252"/>
      <c r="I950" s="253"/>
      <c r="J950" s="254"/>
      <c r="K950" s="271"/>
      <c r="L950" s="256"/>
      <c r="M950" s="257"/>
      <c r="N950" s="250"/>
      <c r="O950" s="9"/>
      <c r="P950" s="10"/>
      <c r="Q950" s="10"/>
      <c r="R950" s="10"/>
      <c r="S950" s="10"/>
      <c r="U950" s="11"/>
    </row>
    <row r="951">
      <c r="C951" s="252"/>
      <c r="D951" s="252"/>
      <c r="E951" s="252"/>
      <c r="F951" s="252"/>
      <c r="G951" s="252"/>
      <c r="H951" s="252"/>
      <c r="I951" s="253"/>
      <c r="J951" s="254"/>
      <c r="K951" s="271"/>
      <c r="L951" s="256"/>
      <c r="M951" s="257"/>
      <c r="N951" s="250"/>
      <c r="O951" s="9"/>
      <c r="P951" s="10"/>
      <c r="Q951" s="10"/>
      <c r="R951" s="10"/>
      <c r="S951" s="10"/>
      <c r="U951" s="11"/>
    </row>
    <row r="952">
      <c r="C952" s="252"/>
      <c r="D952" s="252"/>
      <c r="E952" s="252"/>
      <c r="F952" s="252"/>
      <c r="G952" s="252"/>
      <c r="H952" s="252"/>
      <c r="I952" s="253"/>
      <c r="J952" s="254"/>
      <c r="K952" s="271"/>
      <c r="L952" s="256"/>
      <c r="M952" s="257"/>
      <c r="N952" s="250"/>
      <c r="O952" s="9"/>
      <c r="P952" s="10"/>
      <c r="Q952" s="10"/>
      <c r="R952" s="10"/>
      <c r="S952" s="10"/>
      <c r="U952" s="11"/>
    </row>
    <row r="953">
      <c r="C953" s="252"/>
      <c r="D953" s="252"/>
      <c r="E953" s="252"/>
      <c r="F953" s="252"/>
      <c r="G953" s="252"/>
      <c r="H953" s="252"/>
      <c r="I953" s="253"/>
      <c r="J953" s="254"/>
      <c r="K953" s="271"/>
      <c r="L953" s="256"/>
      <c r="M953" s="257"/>
      <c r="N953" s="250"/>
      <c r="O953" s="9"/>
      <c r="P953" s="10"/>
      <c r="Q953" s="10"/>
      <c r="R953" s="10"/>
      <c r="S953" s="10"/>
      <c r="U953" s="11"/>
    </row>
    <row r="954">
      <c r="C954" s="252"/>
      <c r="D954" s="252"/>
      <c r="E954" s="252"/>
      <c r="F954" s="252"/>
      <c r="G954" s="252"/>
      <c r="H954" s="252"/>
      <c r="I954" s="253"/>
      <c r="J954" s="254"/>
      <c r="K954" s="271"/>
      <c r="L954" s="256"/>
      <c r="M954" s="257"/>
      <c r="N954" s="250"/>
      <c r="O954" s="9"/>
      <c r="P954" s="10"/>
      <c r="Q954" s="10"/>
      <c r="R954" s="10"/>
      <c r="S954" s="10"/>
      <c r="U954" s="11"/>
    </row>
    <row r="955">
      <c r="C955" s="252"/>
      <c r="D955" s="252"/>
      <c r="E955" s="252"/>
      <c r="F955" s="252"/>
      <c r="G955" s="252"/>
      <c r="H955" s="252"/>
      <c r="I955" s="253"/>
      <c r="J955" s="254"/>
      <c r="K955" s="271"/>
      <c r="L955" s="256"/>
      <c r="M955" s="257"/>
      <c r="N955" s="250"/>
      <c r="O955" s="9"/>
      <c r="P955" s="10"/>
      <c r="Q955" s="10"/>
      <c r="R955" s="10"/>
      <c r="S955" s="10"/>
      <c r="U955" s="11"/>
    </row>
    <row r="956">
      <c r="C956" s="252"/>
      <c r="D956" s="252"/>
      <c r="E956" s="252"/>
      <c r="F956" s="252"/>
      <c r="G956" s="252"/>
      <c r="H956" s="252"/>
      <c r="I956" s="253"/>
      <c r="J956" s="254"/>
      <c r="K956" s="271"/>
      <c r="L956" s="256"/>
      <c r="M956" s="257"/>
      <c r="N956" s="250"/>
      <c r="O956" s="9"/>
      <c r="P956" s="10"/>
      <c r="Q956" s="10"/>
      <c r="R956" s="10"/>
      <c r="S956" s="10"/>
      <c r="U956" s="11"/>
    </row>
    <row r="957">
      <c r="C957" s="252"/>
      <c r="D957" s="252"/>
      <c r="E957" s="252"/>
      <c r="F957" s="252"/>
      <c r="G957" s="252"/>
      <c r="H957" s="252"/>
      <c r="I957" s="253"/>
      <c r="J957" s="254"/>
      <c r="K957" s="271"/>
      <c r="L957" s="256"/>
      <c r="M957" s="257"/>
      <c r="N957" s="250"/>
      <c r="O957" s="9"/>
      <c r="P957" s="10"/>
      <c r="Q957" s="10"/>
      <c r="R957" s="10"/>
      <c r="S957" s="10"/>
      <c r="U957" s="11"/>
    </row>
    <row r="958">
      <c r="C958" s="252"/>
      <c r="D958" s="252"/>
      <c r="E958" s="252"/>
      <c r="F958" s="252"/>
      <c r="G958" s="252"/>
      <c r="H958" s="252"/>
      <c r="I958" s="253"/>
      <c r="J958" s="254"/>
      <c r="K958" s="271"/>
      <c r="L958" s="256"/>
      <c r="M958" s="257"/>
      <c r="N958" s="250"/>
      <c r="O958" s="9"/>
      <c r="P958" s="10"/>
      <c r="Q958" s="10"/>
      <c r="R958" s="10"/>
      <c r="S958" s="10"/>
      <c r="U958" s="11"/>
    </row>
    <row r="959">
      <c r="C959" s="252"/>
      <c r="D959" s="252"/>
      <c r="E959" s="252"/>
      <c r="F959" s="252"/>
      <c r="G959" s="252"/>
      <c r="H959" s="252"/>
      <c r="I959" s="253"/>
      <c r="J959" s="254"/>
      <c r="K959" s="271"/>
      <c r="L959" s="256"/>
      <c r="M959" s="257"/>
      <c r="N959" s="250"/>
      <c r="O959" s="9"/>
      <c r="P959" s="10"/>
      <c r="Q959" s="10"/>
      <c r="R959" s="10"/>
      <c r="S959" s="10"/>
      <c r="U959" s="11"/>
    </row>
    <row r="960">
      <c r="C960" s="252"/>
      <c r="D960" s="252"/>
      <c r="E960" s="252"/>
      <c r="F960" s="252"/>
      <c r="G960" s="252"/>
      <c r="H960" s="252"/>
      <c r="I960" s="253"/>
      <c r="J960" s="254"/>
      <c r="K960" s="271"/>
      <c r="L960" s="256"/>
      <c r="M960" s="257"/>
      <c r="N960" s="250"/>
      <c r="O960" s="9"/>
      <c r="P960" s="10"/>
      <c r="Q960" s="10"/>
      <c r="R960" s="10"/>
      <c r="S960" s="10"/>
      <c r="U960" s="11"/>
    </row>
    <row r="961">
      <c r="C961" s="252"/>
      <c r="D961" s="252"/>
      <c r="E961" s="252"/>
      <c r="F961" s="252"/>
      <c r="G961" s="252"/>
      <c r="H961" s="252"/>
      <c r="I961" s="253"/>
      <c r="J961" s="254"/>
      <c r="K961" s="271"/>
      <c r="L961" s="256"/>
      <c r="M961" s="257"/>
      <c r="N961" s="250"/>
      <c r="O961" s="9"/>
      <c r="P961" s="10"/>
      <c r="Q961" s="10"/>
      <c r="R961" s="10"/>
      <c r="S961" s="10"/>
      <c r="U961" s="11"/>
    </row>
    <row r="962">
      <c r="C962" s="252"/>
      <c r="D962" s="252"/>
      <c r="E962" s="252"/>
      <c r="F962" s="252"/>
      <c r="G962" s="252"/>
      <c r="H962" s="252"/>
      <c r="I962" s="253"/>
      <c r="J962" s="254"/>
      <c r="K962" s="271"/>
      <c r="L962" s="256"/>
      <c r="M962" s="257"/>
      <c r="N962" s="250"/>
      <c r="O962" s="9"/>
      <c r="P962" s="10"/>
      <c r="Q962" s="10"/>
      <c r="R962" s="10"/>
      <c r="S962" s="10"/>
      <c r="U962" s="11"/>
    </row>
    <row r="963">
      <c r="C963" s="252"/>
      <c r="D963" s="252"/>
      <c r="E963" s="252"/>
      <c r="F963" s="252"/>
      <c r="G963" s="252"/>
      <c r="H963" s="252"/>
      <c r="I963" s="253"/>
      <c r="J963" s="254"/>
      <c r="K963" s="271"/>
      <c r="L963" s="256"/>
      <c r="M963" s="257"/>
      <c r="N963" s="250"/>
      <c r="O963" s="9"/>
      <c r="P963" s="10"/>
      <c r="Q963" s="10"/>
      <c r="R963" s="10"/>
      <c r="S963" s="10"/>
      <c r="U963" s="11"/>
    </row>
    <row r="964">
      <c r="C964" s="252"/>
      <c r="D964" s="252"/>
      <c r="E964" s="252"/>
      <c r="F964" s="252"/>
      <c r="G964" s="252"/>
      <c r="H964" s="252"/>
      <c r="I964" s="253"/>
      <c r="J964" s="254"/>
      <c r="K964" s="271"/>
      <c r="L964" s="256"/>
      <c r="M964" s="257"/>
      <c r="N964" s="250"/>
      <c r="O964" s="9"/>
      <c r="P964" s="10"/>
      <c r="Q964" s="10"/>
      <c r="R964" s="10"/>
      <c r="S964" s="10"/>
      <c r="U964" s="11"/>
    </row>
    <row r="965">
      <c r="C965" s="252"/>
      <c r="D965" s="252"/>
      <c r="E965" s="252"/>
      <c r="F965" s="252"/>
      <c r="G965" s="252"/>
      <c r="H965" s="252"/>
      <c r="I965" s="253"/>
      <c r="J965" s="254"/>
      <c r="K965" s="271"/>
      <c r="L965" s="256"/>
      <c r="M965" s="257"/>
      <c r="N965" s="250"/>
      <c r="O965" s="9"/>
      <c r="P965" s="10"/>
      <c r="Q965" s="10"/>
      <c r="R965" s="10"/>
      <c r="S965" s="10"/>
      <c r="U965" s="11"/>
    </row>
    <row r="966">
      <c r="C966" s="252"/>
      <c r="D966" s="252"/>
      <c r="E966" s="252"/>
      <c r="F966" s="252"/>
      <c r="G966" s="252"/>
      <c r="H966" s="252"/>
      <c r="I966" s="253"/>
      <c r="J966" s="254"/>
      <c r="K966" s="271"/>
      <c r="L966" s="256"/>
      <c r="M966" s="257"/>
      <c r="N966" s="250"/>
      <c r="O966" s="9"/>
      <c r="P966" s="10"/>
      <c r="Q966" s="10"/>
      <c r="R966" s="10"/>
      <c r="S966" s="10"/>
      <c r="U966" s="11"/>
    </row>
    <row r="967">
      <c r="C967" s="252"/>
      <c r="D967" s="252"/>
      <c r="E967" s="252"/>
      <c r="F967" s="252"/>
      <c r="G967" s="252"/>
      <c r="H967" s="252"/>
      <c r="I967" s="253"/>
      <c r="J967" s="254"/>
      <c r="K967" s="271"/>
      <c r="L967" s="256"/>
      <c r="M967" s="257"/>
      <c r="N967" s="250"/>
      <c r="O967" s="9"/>
      <c r="P967" s="10"/>
      <c r="Q967" s="10"/>
      <c r="R967" s="10"/>
      <c r="S967" s="10"/>
      <c r="U967" s="11"/>
    </row>
    <row r="968">
      <c r="C968" s="252"/>
      <c r="D968" s="252"/>
      <c r="E968" s="252"/>
      <c r="F968" s="252"/>
      <c r="G968" s="252"/>
      <c r="H968" s="252"/>
      <c r="I968" s="253"/>
      <c r="J968" s="254"/>
      <c r="K968" s="271"/>
      <c r="L968" s="256"/>
      <c r="M968" s="257"/>
      <c r="N968" s="250"/>
      <c r="O968" s="9"/>
      <c r="P968" s="10"/>
      <c r="Q968" s="10"/>
      <c r="R968" s="10"/>
      <c r="S968" s="10"/>
      <c r="U968" s="11"/>
    </row>
    <row r="969">
      <c r="C969" s="252"/>
      <c r="D969" s="252"/>
      <c r="E969" s="252"/>
      <c r="F969" s="252"/>
      <c r="G969" s="252"/>
      <c r="H969" s="252"/>
      <c r="I969" s="253"/>
      <c r="J969" s="254"/>
      <c r="K969" s="271"/>
      <c r="L969" s="256"/>
      <c r="M969" s="257"/>
      <c r="N969" s="250"/>
      <c r="O969" s="9"/>
      <c r="P969" s="10"/>
      <c r="Q969" s="10"/>
      <c r="R969" s="10"/>
      <c r="S969" s="10"/>
      <c r="U969" s="11"/>
    </row>
    <row r="970">
      <c r="C970" s="252"/>
      <c r="D970" s="252"/>
      <c r="E970" s="252"/>
      <c r="F970" s="252"/>
      <c r="G970" s="252"/>
      <c r="H970" s="252"/>
      <c r="I970" s="253"/>
      <c r="J970" s="254"/>
      <c r="K970" s="271"/>
      <c r="L970" s="256"/>
      <c r="M970" s="257"/>
      <c r="N970" s="250"/>
      <c r="O970" s="9"/>
      <c r="P970" s="10"/>
      <c r="Q970" s="10"/>
      <c r="R970" s="10"/>
      <c r="S970" s="10"/>
      <c r="U970" s="11"/>
    </row>
    <row r="971">
      <c r="C971" s="252"/>
      <c r="D971" s="252"/>
      <c r="E971" s="252"/>
      <c r="F971" s="252"/>
      <c r="G971" s="252"/>
      <c r="H971" s="252"/>
      <c r="I971" s="253"/>
      <c r="J971" s="254"/>
      <c r="K971" s="271"/>
      <c r="L971" s="256"/>
      <c r="M971" s="257"/>
      <c r="N971" s="250"/>
      <c r="O971" s="9"/>
      <c r="P971" s="10"/>
      <c r="Q971" s="10"/>
      <c r="R971" s="10"/>
      <c r="S971" s="10"/>
      <c r="U971" s="11"/>
    </row>
    <row r="972">
      <c r="C972" s="252"/>
      <c r="D972" s="252"/>
      <c r="E972" s="252"/>
      <c r="F972" s="252"/>
      <c r="G972" s="252"/>
      <c r="H972" s="252"/>
      <c r="I972" s="253"/>
      <c r="J972" s="254"/>
      <c r="K972" s="271"/>
      <c r="L972" s="256"/>
      <c r="M972" s="257"/>
      <c r="N972" s="250"/>
      <c r="O972" s="9"/>
      <c r="P972" s="10"/>
      <c r="Q972" s="10"/>
      <c r="R972" s="10"/>
      <c r="S972" s="10"/>
      <c r="U972" s="11"/>
    </row>
    <row r="973">
      <c r="C973" s="252"/>
      <c r="D973" s="252"/>
      <c r="E973" s="252"/>
      <c r="F973" s="252"/>
      <c r="G973" s="252"/>
      <c r="H973" s="252"/>
      <c r="I973" s="253"/>
      <c r="J973" s="254"/>
      <c r="K973" s="271"/>
      <c r="L973" s="256"/>
      <c r="M973" s="257"/>
      <c r="N973" s="250"/>
      <c r="O973" s="9"/>
      <c r="P973" s="10"/>
      <c r="Q973" s="10"/>
      <c r="R973" s="10"/>
      <c r="S973" s="10"/>
      <c r="U973" s="11"/>
    </row>
    <row r="974">
      <c r="C974" s="252"/>
      <c r="D974" s="252"/>
      <c r="E974" s="252"/>
      <c r="F974" s="252"/>
      <c r="G974" s="252"/>
      <c r="H974" s="252"/>
      <c r="I974" s="253"/>
      <c r="J974" s="254"/>
      <c r="K974" s="271"/>
      <c r="L974" s="256"/>
      <c r="M974" s="257"/>
      <c r="N974" s="250"/>
      <c r="O974" s="9"/>
      <c r="P974" s="10"/>
      <c r="Q974" s="10"/>
      <c r="R974" s="10"/>
      <c r="S974" s="10"/>
      <c r="U974" s="11"/>
    </row>
    <row r="975">
      <c r="C975" s="252"/>
      <c r="D975" s="252"/>
      <c r="E975" s="252"/>
      <c r="F975" s="252"/>
      <c r="G975" s="252"/>
      <c r="H975" s="252"/>
      <c r="I975" s="253"/>
      <c r="J975" s="254"/>
      <c r="K975" s="271"/>
      <c r="L975" s="256"/>
      <c r="M975" s="257"/>
      <c r="N975" s="250"/>
      <c r="O975" s="9"/>
      <c r="P975" s="10"/>
      <c r="Q975" s="10"/>
      <c r="R975" s="10"/>
      <c r="S975" s="10"/>
      <c r="U975" s="11"/>
    </row>
    <row r="976">
      <c r="C976" s="252"/>
      <c r="D976" s="252"/>
      <c r="E976" s="252"/>
      <c r="F976" s="252"/>
      <c r="G976" s="252"/>
      <c r="H976" s="252"/>
      <c r="I976" s="253"/>
      <c r="J976" s="254"/>
      <c r="K976" s="271"/>
      <c r="L976" s="256"/>
      <c r="M976" s="257"/>
      <c r="N976" s="250"/>
      <c r="O976" s="9"/>
      <c r="P976" s="10"/>
      <c r="Q976" s="10"/>
      <c r="R976" s="10"/>
      <c r="S976" s="10"/>
      <c r="U976" s="11"/>
    </row>
    <row r="977">
      <c r="C977" s="252"/>
      <c r="D977" s="252"/>
      <c r="E977" s="252"/>
      <c r="F977" s="252"/>
      <c r="G977" s="252"/>
      <c r="H977" s="252"/>
      <c r="I977" s="253"/>
      <c r="J977" s="254"/>
      <c r="K977" s="271"/>
      <c r="L977" s="256"/>
      <c r="M977" s="257"/>
      <c r="N977" s="250"/>
      <c r="O977" s="9"/>
      <c r="P977" s="10"/>
      <c r="Q977" s="10"/>
      <c r="R977" s="10"/>
      <c r="S977" s="10"/>
      <c r="U977" s="11"/>
    </row>
    <row r="978">
      <c r="C978" s="252"/>
      <c r="D978" s="252"/>
      <c r="E978" s="252"/>
      <c r="F978" s="252"/>
      <c r="G978" s="252"/>
      <c r="H978" s="252"/>
      <c r="I978" s="253"/>
      <c r="J978" s="254"/>
      <c r="K978" s="271"/>
      <c r="L978" s="256"/>
      <c r="M978" s="257"/>
      <c r="N978" s="250"/>
      <c r="O978" s="9"/>
      <c r="P978" s="10"/>
      <c r="Q978" s="10"/>
      <c r="R978" s="10"/>
      <c r="S978" s="10"/>
      <c r="U978" s="11"/>
    </row>
    <row r="979">
      <c r="C979" s="252"/>
      <c r="D979" s="252"/>
      <c r="E979" s="252"/>
      <c r="F979" s="252"/>
      <c r="G979" s="252"/>
      <c r="H979" s="252"/>
      <c r="I979" s="253"/>
      <c r="J979" s="254"/>
      <c r="K979" s="271"/>
      <c r="L979" s="256"/>
      <c r="M979" s="257"/>
      <c r="N979" s="250"/>
      <c r="O979" s="9"/>
      <c r="P979" s="10"/>
      <c r="Q979" s="10"/>
      <c r="R979" s="10"/>
      <c r="S979" s="10"/>
      <c r="U979" s="11"/>
    </row>
    <row r="980">
      <c r="C980" s="252"/>
      <c r="D980" s="252"/>
      <c r="E980" s="252"/>
      <c r="F980" s="252"/>
      <c r="G980" s="252"/>
      <c r="H980" s="252"/>
      <c r="I980" s="253"/>
      <c r="J980" s="254"/>
      <c r="K980" s="271"/>
      <c r="L980" s="256"/>
      <c r="M980" s="257"/>
      <c r="N980" s="250"/>
      <c r="O980" s="9"/>
      <c r="P980" s="10"/>
      <c r="Q980" s="10"/>
      <c r="R980" s="10"/>
      <c r="S980" s="10"/>
      <c r="U980" s="11"/>
    </row>
    <row r="981">
      <c r="C981" s="252"/>
      <c r="D981" s="252"/>
      <c r="E981" s="252"/>
      <c r="F981" s="252"/>
      <c r="G981" s="252"/>
      <c r="H981" s="252"/>
      <c r="I981" s="253"/>
      <c r="J981" s="254"/>
      <c r="K981" s="271"/>
      <c r="L981" s="256"/>
      <c r="M981" s="257"/>
      <c r="N981" s="250"/>
      <c r="O981" s="9"/>
      <c r="P981" s="10"/>
      <c r="Q981" s="10"/>
      <c r="R981" s="10"/>
      <c r="S981" s="10"/>
      <c r="U981" s="11"/>
    </row>
    <row r="982">
      <c r="C982" s="252"/>
      <c r="D982" s="252"/>
      <c r="E982" s="252"/>
      <c r="F982" s="252"/>
      <c r="G982" s="252"/>
      <c r="H982" s="252"/>
      <c r="I982" s="253"/>
      <c r="J982" s="254"/>
      <c r="K982" s="271"/>
      <c r="L982" s="256"/>
      <c r="M982" s="257"/>
      <c r="N982" s="250"/>
      <c r="O982" s="9"/>
      <c r="P982" s="10"/>
      <c r="Q982" s="10"/>
      <c r="R982" s="10"/>
      <c r="S982" s="10"/>
      <c r="U982" s="11"/>
    </row>
    <row r="983">
      <c r="C983" s="252"/>
      <c r="D983" s="252"/>
      <c r="E983" s="252"/>
      <c r="F983" s="252"/>
      <c r="G983" s="252"/>
      <c r="H983" s="252"/>
      <c r="I983" s="253"/>
      <c r="J983" s="254"/>
      <c r="K983" s="271"/>
      <c r="L983" s="256"/>
      <c r="M983" s="257"/>
      <c r="N983" s="250"/>
      <c r="O983" s="9"/>
      <c r="P983" s="10"/>
      <c r="Q983" s="10"/>
      <c r="R983" s="10"/>
      <c r="S983" s="10"/>
      <c r="U983" s="11"/>
    </row>
    <row r="984">
      <c r="C984" s="252"/>
      <c r="D984" s="252"/>
      <c r="E984" s="252"/>
      <c r="F984" s="252"/>
      <c r="G984" s="252"/>
      <c r="H984" s="252"/>
      <c r="I984" s="253"/>
      <c r="J984" s="254"/>
      <c r="K984" s="271"/>
      <c r="L984" s="256"/>
      <c r="M984" s="257"/>
      <c r="N984" s="250"/>
      <c r="O984" s="9"/>
      <c r="P984" s="10"/>
      <c r="Q984" s="10"/>
      <c r="R984" s="10"/>
      <c r="S984" s="10"/>
      <c r="U984" s="11"/>
    </row>
    <row r="985">
      <c r="C985" s="252"/>
      <c r="D985" s="252"/>
      <c r="E985" s="252"/>
      <c r="F985" s="252"/>
      <c r="G985" s="252"/>
      <c r="H985" s="252"/>
      <c r="I985" s="253"/>
      <c r="J985" s="254"/>
      <c r="K985" s="271"/>
      <c r="L985" s="256"/>
      <c r="M985" s="257"/>
      <c r="N985" s="250"/>
      <c r="O985" s="9"/>
      <c r="P985" s="10"/>
      <c r="Q985" s="10"/>
      <c r="R985" s="10"/>
      <c r="S985" s="10"/>
      <c r="U985" s="11"/>
    </row>
    <row r="986">
      <c r="C986" s="252"/>
      <c r="D986" s="252"/>
      <c r="E986" s="252"/>
      <c r="F986" s="252"/>
      <c r="G986" s="252"/>
      <c r="H986" s="252"/>
      <c r="I986" s="253"/>
      <c r="J986" s="254"/>
      <c r="K986" s="271"/>
      <c r="L986" s="256"/>
      <c r="M986" s="257"/>
      <c r="N986" s="250"/>
      <c r="O986" s="9"/>
      <c r="P986" s="10"/>
      <c r="Q986" s="10"/>
      <c r="R986" s="10"/>
      <c r="S986" s="10"/>
      <c r="U986" s="11"/>
    </row>
    <row r="987">
      <c r="C987" s="252"/>
      <c r="D987" s="252"/>
      <c r="E987" s="252"/>
      <c r="F987" s="252"/>
      <c r="G987" s="252"/>
      <c r="H987" s="252"/>
      <c r="I987" s="253"/>
      <c r="J987" s="254"/>
      <c r="K987" s="271"/>
      <c r="L987" s="256"/>
      <c r="M987" s="257"/>
      <c r="N987" s="250"/>
      <c r="O987" s="9"/>
      <c r="P987" s="10"/>
      <c r="Q987" s="10"/>
      <c r="R987" s="10"/>
      <c r="S987" s="10"/>
      <c r="U987" s="11"/>
    </row>
    <row r="988">
      <c r="C988" s="252"/>
      <c r="D988" s="252"/>
      <c r="E988" s="252"/>
      <c r="F988" s="252"/>
      <c r="G988" s="252"/>
      <c r="H988" s="252"/>
      <c r="I988" s="253"/>
      <c r="J988" s="254"/>
      <c r="K988" s="271"/>
      <c r="L988" s="256"/>
      <c r="M988" s="257"/>
      <c r="N988" s="250"/>
      <c r="O988" s="9"/>
      <c r="P988" s="10"/>
      <c r="Q988" s="10"/>
      <c r="R988" s="10"/>
      <c r="S988" s="10"/>
      <c r="U988" s="11"/>
    </row>
    <row r="989">
      <c r="C989" s="252"/>
      <c r="D989" s="252"/>
      <c r="E989" s="252"/>
      <c r="F989" s="252"/>
      <c r="G989" s="252"/>
      <c r="H989" s="252"/>
      <c r="I989" s="253"/>
      <c r="J989" s="254"/>
      <c r="K989" s="271"/>
      <c r="L989" s="256"/>
      <c r="M989" s="257"/>
      <c r="N989" s="250"/>
      <c r="O989" s="9"/>
      <c r="P989" s="10"/>
      <c r="Q989" s="10"/>
      <c r="R989" s="10"/>
      <c r="S989" s="10"/>
      <c r="U989" s="11"/>
    </row>
    <row r="990">
      <c r="C990" s="252"/>
      <c r="D990" s="252"/>
      <c r="E990" s="252"/>
      <c r="F990" s="252"/>
      <c r="G990" s="252"/>
      <c r="H990" s="252"/>
      <c r="I990" s="253"/>
      <c r="J990" s="254"/>
      <c r="K990" s="271"/>
      <c r="L990" s="256"/>
      <c r="M990" s="257"/>
      <c r="N990" s="250"/>
      <c r="O990" s="9"/>
      <c r="P990" s="10"/>
      <c r="Q990" s="10"/>
      <c r="R990" s="10"/>
      <c r="S990" s="10"/>
      <c r="U990" s="11"/>
    </row>
    <row r="991">
      <c r="C991" s="252"/>
      <c r="D991" s="252"/>
      <c r="E991" s="252"/>
      <c r="F991" s="252"/>
      <c r="G991" s="252"/>
      <c r="H991" s="252"/>
      <c r="I991" s="253"/>
      <c r="J991" s="254"/>
      <c r="K991" s="271"/>
      <c r="L991" s="256"/>
      <c r="M991" s="257"/>
      <c r="N991" s="250"/>
      <c r="O991" s="9"/>
      <c r="P991" s="10"/>
      <c r="Q991" s="10"/>
      <c r="R991" s="10"/>
      <c r="S991" s="10"/>
      <c r="U991" s="11"/>
    </row>
    <row r="992">
      <c r="C992" s="252"/>
      <c r="D992" s="252"/>
      <c r="E992" s="252"/>
      <c r="F992" s="252"/>
      <c r="G992" s="252"/>
      <c r="H992" s="252"/>
      <c r="I992" s="253"/>
      <c r="J992" s="254"/>
      <c r="K992" s="271"/>
      <c r="L992" s="256"/>
      <c r="M992" s="257"/>
      <c r="N992" s="250"/>
      <c r="O992" s="9"/>
      <c r="P992" s="10"/>
      <c r="Q992" s="10"/>
      <c r="R992" s="10"/>
      <c r="S992" s="10"/>
      <c r="U992" s="11"/>
    </row>
    <row r="993">
      <c r="C993" s="252"/>
      <c r="D993" s="252"/>
      <c r="E993" s="252"/>
      <c r="F993" s="252"/>
      <c r="G993" s="252"/>
      <c r="H993" s="252"/>
      <c r="I993" s="253"/>
      <c r="J993" s="254"/>
      <c r="K993" s="271"/>
      <c r="L993" s="256"/>
      <c r="M993" s="257"/>
      <c r="N993" s="250"/>
      <c r="O993" s="9"/>
      <c r="P993" s="10"/>
      <c r="Q993" s="10"/>
      <c r="R993" s="10"/>
      <c r="S993" s="10"/>
      <c r="U993" s="11"/>
    </row>
    <row r="994">
      <c r="C994" s="252"/>
      <c r="D994" s="252"/>
      <c r="E994" s="252"/>
      <c r="F994" s="252"/>
      <c r="G994" s="252"/>
      <c r="H994" s="252"/>
      <c r="I994" s="253"/>
      <c r="J994" s="254"/>
      <c r="K994" s="271"/>
      <c r="L994" s="256"/>
      <c r="M994" s="257"/>
      <c r="N994" s="250"/>
      <c r="O994" s="9"/>
      <c r="P994" s="10"/>
      <c r="Q994" s="10"/>
      <c r="R994" s="10"/>
      <c r="S994" s="10"/>
      <c r="U994" s="11"/>
    </row>
    <row r="995">
      <c r="C995" s="252"/>
      <c r="D995" s="252"/>
      <c r="E995" s="252"/>
      <c r="F995" s="252"/>
      <c r="G995" s="252"/>
      <c r="H995" s="252"/>
      <c r="I995" s="253"/>
      <c r="J995" s="254"/>
      <c r="K995" s="271"/>
      <c r="L995" s="256"/>
      <c r="M995" s="257"/>
      <c r="N995" s="250"/>
      <c r="O995" s="9"/>
      <c r="P995" s="10"/>
      <c r="Q995" s="10"/>
      <c r="R995" s="10"/>
      <c r="S995" s="10"/>
      <c r="U995" s="11"/>
    </row>
    <row r="996">
      <c r="C996" s="252"/>
      <c r="D996" s="252"/>
      <c r="E996" s="252"/>
      <c r="F996" s="252"/>
      <c r="G996" s="252"/>
      <c r="H996" s="252"/>
      <c r="I996" s="253"/>
      <c r="J996" s="254"/>
      <c r="K996" s="271"/>
      <c r="L996" s="256"/>
      <c r="M996" s="257"/>
      <c r="N996" s="250"/>
      <c r="O996" s="9"/>
      <c r="P996" s="10"/>
      <c r="Q996" s="10"/>
      <c r="R996" s="10"/>
      <c r="S996" s="10"/>
      <c r="U996" s="11"/>
    </row>
    <row r="997">
      <c r="C997" s="252"/>
      <c r="D997" s="252"/>
      <c r="E997" s="252"/>
      <c r="F997" s="252"/>
      <c r="G997" s="252"/>
      <c r="H997" s="252"/>
      <c r="I997" s="253"/>
      <c r="J997" s="254"/>
      <c r="K997" s="271"/>
      <c r="L997" s="256"/>
      <c r="M997" s="257"/>
      <c r="N997" s="250"/>
      <c r="O997" s="9"/>
      <c r="P997" s="10"/>
      <c r="Q997" s="10"/>
      <c r="R997" s="10"/>
      <c r="S997" s="10"/>
      <c r="U997" s="11"/>
    </row>
    <row r="998">
      <c r="C998" s="252"/>
      <c r="D998" s="252"/>
      <c r="E998" s="252"/>
      <c r="F998" s="252"/>
      <c r="G998" s="252"/>
      <c r="H998" s="252"/>
      <c r="I998" s="253"/>
      <c r="J998" s="254"/>
      <c r="K998" s="271"/>
      <c r="L998" s="256"/>
      <c r="M998" s="257"/>
      <c r="N998" s="250"/>
      <c r="O998" s="9"/>
      <c r="P998" s="10"/>
      <c r="Q998" s="10"/>
      <c r="R998" s="10"/>
      <c r="S998" s="10"/>
      <c r="U998" s="11"/>
    </row>
    <row r="999">
      <c r="C999" s="252"/>
      <c r="D999" s="252"/>
      <c r="E999" s="252"/>
      <c r="F999" s="252"/>
      <c r="G999" s="252"/>
      <c r="H999" s="252"/>
      <c r="I999" s="253"/>
      <c r="J999" s="254"/>
      <c r="K999" s="271"/>
      <c r="L999" s="256"/>
      <c r="M999" s="257"/>
      <c r="N999" s="250"/>
      <c r="O999" s="9"/>
      <c r="P999" s="10"/>
      <c r="Q999" s="10"/>
      <c r="R999" s="10"/>
      <c r="S999" s="10"/>
      <c r="U999" s="11"/>
    </row>
    <row r="1000">
      <c r="C1000" s="252"/>
      <c r="D1000" s="252"/>
      <c r="E1000" s="252"/>
      <c r="F1000" s="252"/>
      <c r="G1000" s="252"/>
      <c r="H1000" s="252"/>
      <c r="I1000" s="253"/>
      <c r="J1000" s="254"/>
      <c r="K1000" s="271"/>
      <c r="L1000" s="256"/>
      <c r="M1000" s="257"/>
      <c r="N1000" s="250"/>
      <c r="O1000" s="9"/>
      <c r="P1000" s="10"/>
      <c r="Q1000" s="10"/>
      <c r="R1000" s="10"/>
      <c r="S1000" s="10"/>
      <c r="U1000" s="11"/>
    </row>
    <row r="1001">
      <c r="C1001" s="252"/>
      <c r="D1001" s="252"/>
      <c r="E1001" s="252"/>
      <c r="F1001" s="252"/>
      <c r="G1001" s="252"/>
      <c r="H1001" s="252"/>
      <c r="I1001" s="253"/>
      <c r="J1001" s="254"/>
      <c r="K1001" s="271"/>
      <c r="L1001" s="256"/>
      <c r="M1001" s="257"/>
      <c r="N1001" s="250"/>
      <c r="O1001" s="9"/>
      <c r="P1001" s="10"/>
      <c r="Q1001" s="10"/>
      <c r="R1001" s="10"/>
      <c r="S1001" s="10"/>
      <c r="U1001" s="11"/>
    </row>
    <row r="1002">
      <c r="C1002" s="252"/>
      <c r="D1002" s="252"/>
      <c r="E1002" s="252"/>
      <c r="F1002" s="252"/>
      <c r="G1002" s="252"/>
      <c r="H1002" s="252"/>
      <c r="I1002" s="253"/>
      <c r="J1002" s="254"/>
      <c r="K1002" s="271"/>
      <c r="L1002" s="256"/>
      <c r="M1002" s="257"/>
      <c r="N1002" s="250"/>
      <c r="O1002" s="9"/>
      <c r="P1002" s="10"/>
      <c r="Q1002" s="10"/>
      <c r="R1002" s="10"/>
      <c r="S1002" s="10"/>
      <c r="U1002" s="11"/>
    </row>
    <row r="1003">
      <c r="C1003" s="252"/>
      <c r="D1003" s="252"/>
      <c r="E1003" s="252"/>
      <c r="F1003" s="252"/>
      <c r="G1003" s="252"/>
      <c r="H1003" s="252"/>
      <c r="I1003" s="253"/>
      <c r="J1003" s="254"/>
      <c r="K1003" s="271"/>
      <c r="L1003" s="256"/>
      <c r="M1003" s="257"/>
      <c r="N1003" s="250"/>
      <c r="O1003" s="9"/>
      <c r="P1003" s="10"/>
      <c r="Q1003" s="10"/>
      <c r="R1003" s="10"/>
      <c r="S1003" s="10"/>
      <c r="U1003" s="11"/>
    </row>
    <row r="1004">
      <c r="C1004" s="252"/>
      <c r="D1004" s="252"/>
      <c r="E1004" s="252"/>
      <c r="F1004" s="252"/>
      <c r="G1004" s="252"/>
      <c r="H1004" s="252"/>
      <c r="I1004" s="253"/>
      <c r="J1004" s="254"/>
      <c r="K1004" s="271"/>
      <c r="L1004" s="256"/>
      <c r="M1004" s="257"/>
      <c r="N1004" s="250"/>
      <c r="O1004" s="9"/>
      <c r="P1004" s="10"/>
      <c r="Q1004" s="10"/>
      <c r="R1004" s="10"/>
      <c r="S1004" s="10"/>
      <c r="U1004" s="11"/>
    </row>
    <row r="1005">
      <c r="C1005" s="252"/>
      <c r="D1005" s="252"/>
      <c r="E1005" s="252"/>
      <c r="F1005" s="252"/>
      <c r="G1005" s="252"/>
      <c r="H1005" s="252"/>
      <c r="I1005" s="253"/>
      <c r="J1005" s="254"/>
      <c r="K1005" s="271"/>
      <c r="L1005" s="256"/>
      <c r="M1005" s="257"/>
      <c r="N1005" s="250"/>
      <c r="O1005" s="9"/>
      <c r="P1005" s="10"/>
      <c r="Q1005" s="10"/>
      <c r="R1005" s="10"/>
      <c r="S1005" s="10"/>
      <c r="U1005" s="11"/>
    </row>
    <row r="1006">
      <c r="C1006" s="252"/>
      <c r="D1006" s="252"/>
      <c r="E1006" s="252"/>
      <c r="F1006" s="252"/>
      <c r="G1006" s="252"/>
      <c r="H1006" s="252"/>
      <c r="I1006" s="253"/>
      <c r="J1006" s="254"/>
      <c r="K1006" s="271"/>
      <c r="L1006" s="256"/>
      <c r="M1006" s="257"/>
      <c r="N1006" s="250"/>
      <c r="O1006" s="9"/>
      <c r="P1006" s="10"/>
      <c r="Q1006" s="10"/>
      <c r="R1006" s="10"/>
      <c r="S1006" s="10"/>
      <c r="U1006" s="11"/>
    </row>
    <row r="1007">
      <c r="C1007" s="252"/>
      <c r="D1007" s="252"/>
      <c r="E1007" s="252"/>
      <c r="F1007" s="252"/>
      <c r="G1007" s="252"/>
      <c r="H1007" s="252"/>
      <c r="I1007" s="253"/>
      <c r="J1007" s="254"/>
      <c r="K1007" s="271"/>
      <c r="L1007" s="256"/>
      <c r="M1007" s="257"/>
      <c r="N1007" s="250"/>
      <c r="O1007" s="9"/>
      <c r="P1007" s="10"/>
      <c r="Q1007" s="10"/>
      <c r="R1007" s="10"/>
      <c r="S1007" s="10"/>
      <c r="U1007" s="11"/>
    </row>
    <row r="1008">
      <c r="C1008" s="252"/>
      <c r="D1008" s="252"/>
      <c r="E1008" s="252"/>
      <c r="F1008" s="252"/>
      <c r="G1008" s="252"/>
      <c r="H1008" s="252"/>
      <c r="I1008" s="253"/>
      <c r="J1008" s="254"/>
      <c r="K1008" s="271"/>
      <c r="L1008" s="256"/>
      <c r="M1008" s="257"/>
      <c r="N1008" s="250"/>
      <c r="O1008" s="9"/>
      <c r="P1008" s="10"/>
      <c r="Q1008" s="10"/>
      <c r="R1008" s="10"/>
      <c r="S1008" s="10"/>
      <c r="U1008" s="11"/>
    </row>
    <row r="1009">
      <c r="C1009" s="252"/>
      <c r="D1009" s="252"/>
      <c r="E1009" s="252"/>
      <c r="F1009" s="252"/>
      <c r="G1009" s="252"/>
      <c r="H1009" s="252"/>
      <c r="I1009" s="253"/>
      <c r="J1009" s="254"/>
      <c r="K1009" s="271"/>
      <c r="L1009" s="256"/>
      <c r="M1009" s="257"/>
      <c r="N1009" s="250"/>
      <c r="O1009" s="9"/>
      <c r="P1009" s="10"/>
      <c r="Q1009" s="10"/>
      <c r="R1009" s="10"/>
      <c r="S1009" s="10"/>
      <c r="U1009" s="11"/>
    </row>
    <row r="1010">
      <c r="C1010" s="252"/>
      <c r="D1010" s="252"/>
      <c r="E1010" s="252"/>
      <c r="F1010" s="252"/>
      <c r="G1010" s="252"/>
      <c r="H1010" s="252"/>
      <c r="I1010" s="253"/>
      <c r="J1010" s="254"/>
      <c r="K1010" s="271"/>
      <c r="L1010" s="256"/>
      <c r="M1010" s="257"/>
      <c r="N1010" s="250"/>
      <c r="O1010" s="9"/>
      <c r="P1010" s="10"/>
      <c r="Q1010" s="10"/>
      <c r="R1010" s="10"/>
      <c r="S1010" s="10"/>
      <c r="U1010" s="11"/>
    </row>
    <row r="1011">
      <c r="C1011" s="252"/>
      <c r="D1011" s="252"/>
      <c r="E1011" s="252"/>
      <c r="F1011" s="252"/>
      <c r="G1011" s="252"/>
      <c r="H1011" s="252"/>
      <c r="I1011" s="253"/>
      <c r="J1011" s="254"/>
      <c r="K1011" s="271"/>
      <c r="L1011" s="256"/>
      <c r="M1011" s="257"/>
      <c r="N1011" s="250"/>
      <c r="O1011" s="9"/>
      <c r="P1011" s="10"/>
      <c r="Q1011" s="10"/>
      <c r="R1011" s="10"/>
      <c r="S1011" s="10"/>
      <c r="U1011" s="11"/>
    </row>
    <row r="1012">
      <c r="C1012" s="252"/>
      <c r="D1012" s="252"/>
      <c r="E1012" s="252"/>
      <c r="F1012" s="252"/>
      <c r="G1012" s="252"/>
      <c r="H1012" s="252"/>
      <c r="I1012" s="253"/>
      <c r="J1012" s="254"/>
      <c r="K1012" s="271"/>
      <c r="L1012" s="256"/>
      <c r="M1012" s="257"/>
      <c r="N1012" s="250"/>
      <c r="O1012" s="9"/>
      <c r="P1012" s="10"/>
      <c r="Q1012" s="10"/>
      <c r="R1012" s="10"/>
      <c r="S1012" s="10"/>
      <c r="U1012" s="11"/>
    </row>
    <row r="1013">
      <c r="C1013" s="252"/>
      <c r="D1013" s="252"/>
      <c r="E1013" s="252"/>
      <c r="F1013" s="252"/>
      <c r="G1013" s="252"/>
      <c r="H1013" s="252"/>
      <c r="I1013" s="253"/>
      <c r="J1013" s="254"/>
      <c r="K1013" s="271"/>
      <c r="L1013" s="256"/>
      <c r="M1013" s="257"/>
      <c r="N1013" s="250"/>
      <c r="O1013" s="9"/>
      <c r="P1013" s="10"/>
      <c r="Q1013" s="10"/>
      <c r="R1013" s="10"/>
      <c r="S1013" s="10"/>
      <c r="U1013" s="11"/>
    </row>
    <row r="1014">
      <c r="C1014" s="252"/>
      <c r="D1014" s="252"/>
      <c r="E1014" s="252"/>
      <c r="F1014" s="252"/>
      <c r="G1014" s="252"/>
      <c r="H1014" s="252"/>
      <c r="I1014" s="253"/>
      <c r="J1014" s="254"/>
      <c r="K1014" s="271"/>
      <c r="L1014" s="256"/>
      <c r="M1014" s="257"/>
      <c r="N1014" s="250"/>
      <c r="O1014" s="9"/>
      <c r="P1014" s="10"/>
      <c r="Q1014" s="10"/>
      <c r="R1014" s="10"/>
      <c r="S1014" s="10"/>
      <c r="U1014" s="11"/>
    </row>
    <row r="1015">
      <c r="C1015" s="252"/>
      <c r="D1015" s="252"/>
      <c r="E1015" s="252"/>
      <c r="F1015" s="252"/>
      <c r="G1015" s="252"/>
      <c r="H1015" s="252"/>
      <c r="I1015" s="253"/>
      <c r="J1015" s="254"/>
      <c r="K1015" s="271"/>
      <c r="L1015" s="256"/>
      <c r="M1015" s="257"/>
      <c r="N1015" s="250"/>
      <c r="O1015" s="9"/>
      <c r="P1015" s="10"/>
      <c r="Q1015" s="10"/>
      <c r="R1015" s="10"/>
      <c r="S1015" s="10"/>
      <c r="U1015" s="11"/>
    </row>
    <row r="1016">
      <c r="C1016" s="252"/>
      <c r="D1016" s="252"/>
      <c r="E1016" s="252"/>
      <c r="F1016" s="252"/>
      <c r="G1016" s="252"/>
      <c r="H1016" s="252"/>
      <c r="I1016" s="253"/>
      <c r="J1016" s="254"/>
      <c r="K1016" s="271"/>
      <c r="L1016" s="256"/>
      <c r="M1016" s="257"/>
      <c r="N1016" s="250"/>
      <c r="O1016" s="9"/>
      <c r="P1016" s="10"/>
      <c r="Q1016" s="10"/>
      <c r="R1016" s="10"/>
      <c r="S1016" s="10"/>
      <c r="U1016" s="11"/>
    </row>
    <row r="1017">
      <c r="C1017" s="252"/>
      <c r="D1017" s="252"/>
      <c r="E1017" s="252"/>
      <c r="F1017" s="252"/>
      <c r="G1017" s="252"/>
      <c r="H1017" s="252"/>
      <c r="I1017" s="253"/>
      <c r="J1017" s="254"/>
      <c r="K1017" s="271"/>
      <c r="L1017" s="256"/>
      <c r="M1017" s="257"/>
      <c r="N1017" s="250"/>
      <c r="O1017" s="9"/>
      <c r="P1017" s="10"/>
      <c r="Q1017" s="10"/>
      <c r="R1017" s="10"/>
      <c r="S1017" s="10"/>
      <c r="U1017" s="11"/>
    </row>
    <row r="1018">
      <c r="C1018" s="252"/>
      <c r="D1018" s="252"/>
      <c r="E1018" s="252"/>
      <c r="F1018" s="252"/>
      <c r="G1018" s="252"/>
      <c r="H1018" s="252"/>
      <c r="I1018" s="253"/>
      <c r="J1018" s="254"/>
      <c r="K1018" s="271"/>
      <c r="L1018" s="256"/>
      <c r="M1018" s="257"/>
      <c r="N1018" s="250"/>
      <c r="O1018" s="9"/>
      <c r="P1018" s="10"/>
      <c r="Q1018" s="10"/>
      <c r="R1018" s="10"/>
      <c r="S1018" s="10"/>
      <c r="U1018" s="11"/>
    </row>
    <row r="1019">
      <c r="C1019" s="252"/>
      <c r="D1019" s="252"/>
      <c r="E1019" s="252"/>
      <c r="F1019" s="252"/>
      <c r="G1019" s="252"/>
      <c r="H1019" s="252"/>
      <c r="I1019" s="253"/>
      <c r="J1019" s="254"/>
      <c r="K1019" s="271"/>
      <c r="L1019" s="256"/>
      <c r="M1019" s="257"/>
      <c r="N1019" s="250"/>
      <c r="O1019" s="9"/>
      <c r="P1019" s="10"/>
      <c r="Q1019" s="10"/>
      <c r="R1019" s="10"/>
      <c r="S1019" s="10"/>
      <c r="U1019" s="11"/>
    </row>
    <row r="1020">
      <c r="C1020" s="252"/>
      <c r="D1020" s="252"/>
      <c r="E1020" s="252"/>
      <c r="F1020" s="252"/>
      <c r="G1020" s="252"/>
      <c r="H1020" s="252"/>
      <c r="I1020" s="253"/>
      <c r="J1020" s="254"/>
      <c r="K1020" s="271"/>
      <c r="L1020" s="256"/>
      <c r="M1020" s="257"/>
      <c r="N1020" s="250"/>
      <c r="O1020" s="9"/>
      <c r="P1020" s="10"/>
      <c r="Q1020" s="10"/>
      <c r="R1020" s="10"/>
      <c r="S1020" s="10"/>
      <c r="U1020" s="11"/>
    </row>
    <row r="1021">
      <c r="C1021" s="252"/>
      <c r="D1021" s="252"/>
      <c r="E1021" s="252"/>
      <c r="F1021" s="252"/>
      <c r="G1021" s="252"/>
      <c r="H1021" s="252"/>
      <c r="I1021" s="253"/>
      <c r="J1021" s="254"/>
      <c r="K1021" s="271"/>
      <c r="L1021" s="256"/>
      <c r="M1021" s="257"/>
      <c r="N1021" s="250"/>
      <c r="O1021" s="9"/>
      <c r="P1021" s="10"/>
      <c r="Q1021" s="10"/>
      <c r="R1021" s="10"/>
      <c r="S1021" s="10"/>
      <c r="U1021" s="11"/>
    </row>
    <row r="1022">
      <c r="C1022" s="252"/>
      <c r="D1022" s="252"/>
      <c r="E1022" s="252"/>
      <c r="F1022" s="252"/>
      <c r="G1022" s="252"/>
      <c r="H1022" s="252"/>
      <c r="I1022" s="253"/>
      <c r="J1022" s="254"/>
      <c r="K1022" s="271"/>
      <c r="L1022" s="256"/>
      <c r="M1022" s="257"/>
      <c r="N1022" s="250"/>
      <c r="O1022" s="9"/>
      <c r="P1022" s="10"/>
      <c r="Q1022" s="10"/>
      <c r="R1022" s="10"/>
      <c r="S1022" s="10"/>
      <c r="U1022" s="11"/>
    </row>
    <row r="1023">
      <c r="C1023" s="252"/>
      <c r="D1023" s="252"/>
      <c r="E1023" s="252"/>
      <c r="F1023" s="252"/>
      <c r="G1023" s="252"/>
      <c r="H1023" s="252"/>
      <c r="I1023" s="253"/>
      <c r="J1023" s="254"/>
      <c r="K1023" s="271"/>
      <c r="L1023" s="256"/>
      <c r="M1023" s="257"/>
      <c r="N1023" s="250"/>
      <c r="O1023" s="9"/>
      <c r="P1023" s="10"/>
      <c r="Q1023" s="10"/>
      <c r="R1023" s="10"/>
      <c r="S1023" s="10"/>
      <c r="U1023" s="11"/>
    </row>
    <row r="1024">
      <c r="C1024" s="252"/>
      <c r="D1024" s="252"/>
      <c r="E1024" s="252"/>
      <c r="F1024" s="252"/>
      <c r="G1024" s="252"/>
      <c r="H1024" s="252"/>
      <c r="I1024" s="253"/>
      <c r="J1024" s="254"/>
      <c r="K1024" s="271"/>
      <c r="L1024" s="256"/>
      <c r="M1024" s="257"/>
      <c r="N1024" s="250"/>
      <c r="O1024" s="9"/>
      <c r="P1024" s="10"/>
      <c r="Q1024" s="10"/>
      <c r="R1024" s="10"/>
      <c r="S1024" s="10"/>
      <c r="U1024" s="11"/>
    </row>
    <row r="1025">
      <c r="C1025" s="252"/>
      <c r="D1025" s="252"/>
      <c r="E1025" s="252"/>
      <c r="F1025" s="252"/>
      <c r="G1025" s="252"/>
      <c r="H1025" s="252"/>
      <c r="I1025" s="253"/>
      <c r="J1025" s="254"/>
      <c r="K1025" s="271"/>
      <c r="L1025" s="256"/>
      <c r="M1025" s="257"/>
      <c r="N1025" s="250"/>
      <c r="O1025" s="9"/>
      <c r="P1025" s="10"/>
      <c r="Q1025" s="10"/>
      <c r="R1025" s="10"/>
      <c r="S1025" s="10"/>
      <c r="U1025" s="11"/>
    </row>
    <row r="1026">
      <c r="C1026" s="252"/>
      <c r="D1026" s="252"/>
      <c r="E1026" s="252"/>
      <c r="F1026" s="252"/>
      <c r="G1026" s="252"/>
      <c r="H1026" s="252"/>
      <c r="I1026" s="253"/>
      <c r="J1026" s="254"/>
      <c r="K1026" s="271"/>
      <c r="L1026" s="256"/>
      <c r="M1026" s="257"/>
      <c r="N1026" s="250"/>
      <c r="O1026" s="9"/>
      <c r="P1026" s="10"/>
      <c r="Q1026" s="10"/>
      <c r="R1026" s="10"/>
      <c r="S1026" s="10"/>
      <c r="U1026" s="11"/>
    </row>
    <row r="1027">
      <c r="C1027" s="252"/>
      <c r="D1027" s="252"/>
      <c r="E1027" s="252"/>
      <c r="F1027" s="252"/>
      <c r="G1027" s="252"/>
      <c r="H1027" s="252"/>
      <c r="I1027" s="253"/>
      <c r="J1027" s="254"/>
      <c r="K1027" s="271"/>
      <c r="L1027" s="256"/>
      <c r="M1027" s="257"/>
      <c r="N1027" s="250"/>
      <c r="O1027" s="9"/>
      <c r="P1027" s="10"/>
      <c r="Q1027" s="10"/>
      <c r="R1027" s="10"/>
      <c r="S1027" s="10"/>
      <c r="U1027" s="11"/>
    </row>
    <row r="1028">
      <c r="C1028" s="252"/>
      <c r="D1028" s="252"/>
      <c r="E1028" s="252"/>
      <c r="F1028" s="252"/>
      <c r="G1028" s="252"/>
      <c r="H1028" s="252"/>
      <c r="I1028" s="253"/>
      <c r="J1028" s="254"/>
      <c r="K1028" s="271"/>
      <c r="L1028" s="256"/>
      <c r="M1028" s="257"/>
      <c r="N1028" s="250"/>
      <c r="O1028" s="9"/>
      <c r="P1028" s="10"/>
      <c r="Q1028" s="10"/>
      <c r="R1028" s="10"/>
      <c r="S1028" s="10"/>
      <c r="U1028" s="11"/>
    </row>
    <row r="1029">
      <c r="C1029" s="252"/>
      <c r="D1029" s="252"/>
      <c r="E1029" s="252"/>
      <c r="F1029" s="252"/>
      <c r="G1029" s="252"/>
      <c r="H1029" s="252"/>
      <c r="I1029" s="253"/>
      <c r="J1029" s="254"/>
      <c r="K1029" s="271"/>
      <c r="L1029" s="256"/>
      <c r="M1029" s="257"/>
      <c r="N1029" s="250"/>
      <c r="O1029" s="9"/>
      <c r="P1029" s="10"/>
      <c r="Q1029" s="10"/>
      <c r="R1029" s="10"/>
      <c r="S1029" s="10"/>
      <c r="U1029" s="11"/>
    </row>
    <row r="1030">
      <c r="C1030" s="252"/>
      <c r="D1030" s="252"/>
      <c r="E1030" s="252"/>
      <c r="F1030" s="252"/>
      <c r="G1030" s="252"/>
      <c r="H1030" s="252"/>
      <c r="I1030" s="253"/>
      <c r="J1030" s="254"/>
      <c r="K1030" s="271"/>
      <c r="L1030" s="256"/>
      <c r="M1030" s="257"/>
      <c r="N1030" s="250"/>
      <c r="O1030" s="9"/>
      <c r="P1030" s="10"/>
      <c r="Q1030" s="10"/>
      <c r="R1030" s="10"/>
      <c r="S1030" s="10"/>
      <c r="U1030" s="11"/>
    </row>
    <row r="1031">
      <c r="C1031" s="252"/>
      <c r="D1031" s="252"/>
      <c r="E1031" s="252"/>
      <c r="F1031" s="252"/>
      <c r="G1031" s="252"/>
      <c r="H1031" s="252"/>
      <c r="I1031" s="253"/>
      <c r="J1031" s="254"/>
      <c r="K1031" s="271"/>
      <c r="L1031" s="256"/>
      <c r="M1031" s="257"/>
      <c r="N1031" s="250"/>
      <c r="O1031" s="9"/>
      <c r="P1031" s="10"/>
      <c r="Q1031" s="10"/>
      <c r="R1031" s="10"/>
      <c r="S1031" s="10"/>
      <c r="U1031" s="11"/>
    </row>
    <row r="1032">
      <c r="C1032" s="252"/>
      <c r="D1032" s="252"/>
      <c r="E1032" s="252"/>
      <c r="F1032" s="252"/>
      <c r="G1032" s="252"/>
      <c r="H1032" s="252"/>
      <c r="I1032" s="253"/>
      <c r="J1032" s="254"/>
      <c r="K1032" s="271"/>
      <c r="L1032" s="256"/>
      <c r="M1032" s="257"/>
      <c r="N1032" s="250"/>
      <c r="O1032" s="9"/>
      <c r="P1032" s="10"/>
      <c r="Q1032" s="10"/>
      <c r="R1032" s="10"/>
      <c r="S1032" s="10"/>
      <c r="U1032" s="11"/>
    </row>
    <row r="1033">
      <c r="C1033" s="252"/>
      <c r="D1033" s="252"/>
      <c r="E1033" s="252"/>
      <c r="F1033" s="252"/>
      <c r="G1033" s="252"/>
      <c r="H1033" s="252"/>
      <c r="I1033" s="253"/>
      <c r="J1033" s="254"/>
      <c r="K1033" s="271"/>
      <c r="L1033" s="256"/>
      <c r="M1033" s="257"/>
      <c r="N1033" s="250"/>
      <c r="O1033" s="9"/>
      <c r="P1033" s="10"/>
      <c r="Q1033" s="10"/>
      <c r="R1033" s="10"/>
      <c r="S1033" s="10"/>
      <c r="U1033" s="11"/>
    </row>
    <row r="1034">
      <c r="C1034" s="252"/>
      <c r="D1034" s="252"/>
      <c r="E1034" s="252"/>
      <c r="F1034" s="252"/>
      <c r="G1034" s="252"/>
      <c r="H1034" s="252"/>
      <c r="I1034" s="253"/>
      <c r="J1034" s="254"/>
      <c r="K1034" s="271"/>
      <c r="L1034" s="256"/>
      <c r="M1034" s="257"/>
      <c r="N1034" s="250"/>
      <c r="O1034" s="9"/>
      <c r="P1034" s="10"/>
      <c r="Q1034" s="10"/>
      <c r="R1034" s="10"/>
      <c r="S1034" s="10"/>
      <c r="U1034" s="11"/>
    </row>
    <row r="1035">
      <c r="C1035" s="252"/>
      <c r="D1035" s="252"/>
      <c r="E1035" s="252"/>
      <c r="F1035" s="252"/>
      <c r="G1035" s="252"/>
      <c r="H1035" s="252"/>
      <c r="I1035" s="253"/>
      <c r="J1035" s="254"/>
      <c r="K1035" s="271"/>
      <c r="L1035" s="256"/>
      <c r="M1035" s="257"/>
      <c r="N1035" s="250"/>
      <c r="O1035" s="9"/>
      <c r="P1035" s="10"/>
      <c r="Q1035" s="10"/>
      <c r="R1035" s="10"/>
      <c r="S1035" s="10"/>
      <c r="U1035" s="11"/>
    </row>
    <row r="1036">
      <c r="C1036" s="252"/>
      <c r="D1036" s="252"/>
      <c r="E1036" s="252"/>
      <c r="F1036" s="252"/>
      <c r="G1036" s="252"/>
      <c r="H1036" s="252"/>
      <c r="I1036" s="253"/>
      <c r="J1036" s="254"/>
      <c r="K1036" s="271"/>
      <c r="L1036" s="256"/>
      <c r="M1036" s="257"/>
      <c r="N1036" s="250"/>
      <c r="O1036" s="9"/>
      <c r="P1036" s="10"/>
      <c r="Q1036" s="10"/>
      <c r="R1036" s="10"/>
      <c r="S1036" s="10"/>
      <c r="U1036" s="11"/>
    </row>
    <row r="1037">
      <c r="C1037" s="252"/>
      <c r="D1037" s="252"/>
      <c r="E1037" s="252"/>
      <c r="F1037" s="252"/>
      <c r="G1037" s="252"/>
      <c r="H1037" s="252"/>
      <c r="I1037" s="253"/>
      <c r="J1037" s="254"/>
      <c r="K1037" s="271"/>
      <c r="L1037" s="256"/>
      <c r="M1037" s="257"/>
      <c r="N1037" s="250"/>
      <c r="O1037" s="9"/>
      <c r="P1037" s="10"/>
      <c r="Q1037" s="10"/>
      <c r="R1037" s="10"/>
      <c r="S1037" s="10"/>
      <c r="U1037" s="11"/>
    </row>
    <row r="1038">
      <c r="C1038" s="252"/>
      <c r="D1038" s="252"/>
      <c r="E1038" s="252"/>
      <c r="F1038" s="252"/>
      <c r="G1038" s="252"/>
      <c r="H1038" s="252"/>
      <c r="I1038" s="253"/>
      <c r="J1038" s="254"/>
      <c r="K1038" s="271"/>
      <c r="L1038" s="256"/>
      <c r="M1038" s="257"/>
      <c r="N1038" s="250"/>
      <c r="O1038" s="9"/>
      <c r="P1038" s="10"/>
      <c r="Q1038" s="10"/>
      <c r="R1038" s="10"/>
      <c r="S1038" s="10"/>
      <c r="U1038" s="11"/>
    </row>
    <row r="1039">
      <c r="C1039" s="252"/>
      <c r="D1039" s="252"/>
      <c r="E1039" s="252"/>
      <c r="F1039" s="252"/>
      <c r="G1039" s="252"/>
      <c r="H1039" s="252"/>
      <c r="I1039" s="253"/>
      <c r="J1039" s="254"/>
      <c r="K1039" s="271"/>
      <c r="L1039" s="256"/>
      <c r="M1039" s="257"/>
      <c r="N1039" s="250"/>
      <c r="O1039" s="9"/>
      <c r="P1039" s="10"/>
      <c r="Q1039" s="10"/>
      <c r="R1039" s="10"/>
      <c r="S1039" s="10"/>
      <c r="U1039" s="11"/>
    </row>
    <row r="1040">
      <c r="C1040" s="252"/>
      <c r="D1040" s="252"/>
      <c r="E1040" s="252"/>
      <c r="F1040" s="252"/>
      <c r="G1040" s="252"/>
      <c r="H1040" s="252"/>
      <c r="I1040" s="253"/>
      <c r="J1040" s="254"/>
      <c r="K1040" s="271"/>
      <c r="L1040" s="256"/>
      <c r="M1040" s="257"/>
      <c r="N1040" s="250"/>
      <c r="O1040" s="9"/>
      <c r="P1040" s="10"/>
      <c r="Q1040" s="10"/>
      <c r="R1040" s="10"/>
      <c r="S1040" s="10"/>
      <c r="U1040" s="11"/>
    </row>
    <row r="1041">
      <c r="C1041" s="252"/>
      <c r="D1041" s="252"/>
      <c r="E1041" s="252"/>
      <c r="F1041" s="252"/>
      <c r="G1041" s="252"/>
      <c r="H1041" s="252"/>
      <c r="I1041" s="253"/>
      <c r="J1041" s="254"/>
      <c r="K1041" s="271"/>
      <c r="L1041" s="256"/>
      <c r="M1041" s="257"/>
      <c r="N1041" s="250"/>
      <c r="O1041" s="9"/>
      <c r="P1041" s="10"/>
      <c r="Q1041" s="10"/>
      <c r="R1041" s="10"/>
      <c r="S1041" s="10"/>
      <c r="U1041" s="11"/>
    </row>
    <row r="1042">
      <c r="C1042" s="252"/>
      <c r="D1042" s="252"/>
      <c r="E1042" s="252"/>
      <c r="F1042" s="252"/>
      <c r="G1042" s="252"/>
      <c r="H1042" s="252"/>
      <c r="I1042" s="253"/>
      <c r="J1042" s="254"/>
      <c r="K1042" s="271"/>
      <c r="L1042" s="256"/>
      <c r="M1042" s="257"/>
      <c r="N1042" s="250"/>
      <c r="O1042" s="9"/>
      <c r="P1042" s="10"/>
      <c r="Q1042" s="10"/>
      <c r="R1042" s="10"/>
      <c r="S1042" s="10"/>
      <c r="U1042" s="11"/>
    </row>
    <row r="1043">
      <c r="C1043" s="252"/>
      <c r="D1043" s="252"/>
      <c r="E1043" s="252"/>
      <c r="F1043" s="252"/>
      <c r="G1043" s="252"/>
      <c r="H1043" s="252"/>
      <c r="I1043" s="253"/>
      <c r="J1043" s="254"/>
      <c r="K1043" s="271"/>
      <c r="L1043" s="256"/>
      <c r="M1043" s="257"/>
      <c r="N1043" s="250"/>
      <c r="O1043" s="9"/>
      <c r="P1043" s="10"/>
      <c r="Q1043" s="10"/>
      <c r="R1043" s="10"/>
      <c r="S1043" s="10"/>
      <c r="U1043" s="11"/>
    </row>
    <row r="1044">
      <c r="C1044" s="252"/>
      <c r="D1044" s="252"/>
      <c r="E1044" s="252"/>
      <c r="F1044" s="252"/>
      <c r="G1044" s="252"/>
      <c r="H1044" s="252"/>
      <c r="I1044" s="253"/>
      <c r="J1044" s="254"/>
      <c r="K1044" s="271"/>
      <c r="L1044" s="256"/>
      <c r="M1044" s="257"/>
      <c r="N1044" s="250"/>
      <c r="O1044" s="9"/>
      <c r="P1044" s="10"/>
      <c r="Q1044" s="10"/>
      <c r="R1044" s="10"/>
      <c r="S1044" s="10"/>
      <c r="U1044" s="11"/>
    </row>
    <row r="1045">
      <c r="C1045" s="252"/>
      <c r="D1045" s="252"/>
      <c r="E1045" s="252"/>
      <c r="F1045" s="252"/>
      <c r="G1045" s="252"/>
      <c r="H1045" s="252"/>
      <c r="I1045" s="253"/>
      <c r="J1045" s="254"/>
      <c r="K1045" s="271"/>
      <c r="L1045" s="256"/>
      <c r="M1045" s="257"/>
      <c r="N1045" s="250"/>
      <c r="O1045" s="9"/>
      <c r="P1045" s="10"/>
      <c r="Q1045" s="10"/>
      <c r="R1045" s="10"/>
      <c r="S1045" s="10"/>
      <c r="U1045" s="11"/>
    </row>
    <row r="1046">
      <c r="C1046" s="252"/>
      <c r="D1046" s="252"/>
      <c r="E1046" s="252"/>
      <c r="F1046" s="252"/>
      <c r="G1046" s="252"/>
      <c r="H1046" s="252"/>
      <c r="I1046" s="253"/>
      <c r="J1046" s="254"/>
      <c r="K1046" s="271"/>
      <c r="L1046" s="256"/>
      <c r="M1046" s="257"/>
      <c r="N1046" s="250"/>
      <c r="O1046" s="9"/>
      <c r="P1046" s="10"/>
      <c r="Q1046" s="10"/>
      <c r="R1046" s="10"/>
      <c r="S1046" s="10"/>
      <c r="U1046" s="11"/>
    </row>
    <row r="1047">
      <c r="C1047" s="252"/>
      <c r="D1047" s="252"/>
      <c r="E1047" s="252"/>
      <c r="F1047" s="252"/>
      <c r="G1047" s="252"/>
      <c r="H1047" s="252"/>
      <c r="I1047" s="253"/>
      <c r="J1047" s="254"/>
      <c r="K1047" s="271"/>
      <c r="L1047" s="256"/>
      <c r="M1047" s="257"/>
      <c r="N1047" s="250"/>
      <c r="O1047" s="9"/>
      <c r="P1047" s="10"/>
      <c r="Q1047" s="10"/>
      <c r="R1047" s="10"/>
      <c r="S1047" s="10"/>
      <c r="U1047" s="11"/>
    </row>
    <row r="1048">
      <c r="C1048" s="252"/>
      <c r="D1048" s="252"/>
      <c r="E1048" s="252"/>
      <c r="F1048" s="252"/>
      <c r="G1048" s="252"/>
      <c r="H1048" s="252"/>
      <c r="I1048" s="253"/>
      <c r="J1048" s="254"/>
      <c r="K1048" s="271"/>
      <c r="L1048" s="256"/>
      <c r="M1048" s="257"/>
      <c r="N1048" s="250"/>
      <c r="O1048" s="9"/>
      <c r="P1048" s="10"/>
      <c r="Q1048" s="10"/>
      <c r="R1048" s="10"/>
      <c r="S1048" s="10"/>
      <c r="U1048" s="11"/>
    </row>
    <row r="1049">
      <c r="C1049" s="252"/>
      <c r="D1049" s="252"/>
      <c r="E1049" s="252"/>
      <c r="F1049" s="252"/>
      <c r="G1049" s="252"/>
      <c r="H1049" s="252"/>
      <c r="I1049" s="253"/>
      <c r="J1049" s="254"/>
      <c r="K1049" s="271"/>
      <c r="L1049" s="256"/>
      <c r="M1049" s="257"/>
      <c r="N1049" s="250"/>
      <c r="O1049" s="9"/>
      <c r="P1049" s="10"/>
      <c r="Q1049" s="10"/>
      <c r="R1049" s="10"/>
      <c r="S1049" s="10"/>
      <c r="U1049" s="11"/>
    </row>
    <row r="1050">
      <c r="C1050" s="252"/>
      <c r="D1050" s="252"/>
      <c r="E1050" s="252"/>
      <c r="F1050" s="252"/>
      <c r="G1050" s="252"/>
      <c r="H1050" s="252"/>
      <c r="I1050" s="253"/>
      <c r="J1050" s="254"/>
      <c r="K1050" s="271"/>
      <c r="L1050" s="256"/>
      <c r="M1050" s="257"/>
      <c r="N1050" s="250"/>
      <c r="O1050" s="9"/>
      <c r="P1050" s="10"/>
      <c r="Q1050" s="10"/>
      <c r="R1050" s="10"/>
      <c r="S1050" s="10"/>
      <c r="U1050" s="11"/>
    </row>
    <row r="1051">
      <c r="C1051" s="252"/>
      <c r="D1051" s="252"/>
      <c r="E1051" s="252"/>
      <c r="F1051" s="252"/>
      <c r="G1051" s="252"/>
      <c r="H1051" s="252"/>
      <c r="I1051" s="253"/>
      <c r="J1051" s="254"/>
      <c r="K1051" s="271"/>
      <c r="L1051" s="256"/>
      <c r="M1051" s="257"/>
      <c r="N1051" s="250"/>
      <c r="O1051" s="9"/>
      <c r="P1051" s="10"/>
      <c r="Q1051" s="10"/>
      <c r="R1051" s="10"/>
      <c r="S1051" s="10"/>
      <c r="U1051" s="11"/>
    </row>
    <row r="1052">
      <c r="C1052" s="252"/>
      <c r="D1052" s="252"/>
      <c r="E1052" s="252"/>
      <c r="F1052" s="252"/>
      <c r="G1052" s="252"/>
      <c r="H1052" s="252"/>
      <c r="I1052" s="253"/>
      <c r="J1052" s="254"/>
      <c r="K1052" s="271"/>
      <c r="L1052" s="256"/>
      <c r="M1052" s="257"/>
      <c r="N1052" s="250"/>
      <c r="O1052" s="9"/>
      <c r="P1052" s="10"/>
      <c r="Q1052" s="10"/>
      <c r="R1052" s="10"/>
      <c r="S1052" s="10"/>
      <c r="U1052" s="11"/>
    </row>
    <row r="1053">
      <c r="C1053" s="252"/>
      <c r="D1053" s="252"/>
      <c r="E1053" s="252"/>
      <c r="F1053" s="252"/>
      <c r="G1053" s="252"/>
      <c r="H1053" s="252"/>
      <c r="I1053" s="253"/>
      <c r="J1053" s="254"/>
      <c r="K1053" s="271"/>
      <c r="L1053" s="256"/>
      <c r="M1053" s="257"/>
      <c r="N1053" s="250"/>
      <c r="O1053" s="9"/>
      <c r="P1053" s="10"/>
      <c r="Q1053" s="10"/>
      <c r="R1053" s="10"/>
      <c r="S1053" s="10"/>
      <c r="U1053" s="11"/>
    </row>
    <row r="1054">
      <c r="C1054" s="252"/>
      <c r="D1054" s="252"/>
      <c r="E1054" s="252"/>
      <c r="F1054" s="252"/>
      <c r="G1054" s="252"/>
      <c r="H1054" s="252"/>
      <c r="I1054" s="253"/>
      <c r="J1054" s="254"/>
      <c r="K1054" s="271"/>
      <c r="L1054" s="256"/>
      <c r="M1054" s="257"/>
      <c r="N1054" s="250"/>
      <c r="O1054" s="9"/>
      <c r="P1054" s="10"/>
      <c r="Q1054" s="10"/>
      <c r="R1054" s="10"/>
      <c r="S1054" s="10"/>
      <c r="U1054" s="11"/>
    </row>
    <row r="1055">
      <c r="C1055" s="252"/>
      <c r="D1055" s="252"/>
      <c r="E1055" s="252"/>
      <c r="F1055" s="252"/>
      <c r="G1055" s="252"/>
      <c r="H1055" s="252"/>
      <c r="I1055" s="253"/>
      <c r="J1055" s="254"/>
      <c r="K1055" s="271"/>
      <c r="L1055" s="256"/>
      <c r="M1055" s="257"/>
      <c r="N1055" s="250"/>
      <c r="O1055" s="9"/>
      <c r="P1055" s="10"/>
      <c r="Q1055" s="10"/>
      <c r="R1055" s="10"/>
      <c r="S1055" s="10"/>
      <c r="U1055" s="11"/>
    </row>
    <row r="1056">
      <c r="C1056" s="252"/>
      <c r="D1056" s="252"/>
      <c r="E1056" s="252"/>
      <c r="F1056" s="252"/>
      <c r="G1056" s="252"/>
      <c r="H1056" s="252"/>
      <c r="I1056" s="253"/>
      <c r="J1056" s="254"/>
      <c r="K1056" s="271"/>
      <c r="L1056" s="256"/>
      <c r="M1056" s="257"/>
      <c r="N1056" s="250"/>
      <c r="O1056" s="9"/>
      <c r="P1056" s="10"/>
      <c r="Q1056" s="10"/>
      <c r="R1056" s="10"/>
      <c r="S1056" s="10"/>
      <c r="U1056" s="11"/>
    </row>
    <row r="1057">
      <c r="C1057" s="252"/>
      <c r="D1057" s="252"/>
      <c r="E1057" s="252"/>
      <c r="F1057" s="252"/>
      <c r="G1057" s="252"/>
      <c r="H1057" s="252"/>
      <c r="I1057" s="253"/>
      <c r="J1057" s="254"/>
      <c r="K1057" s="271"/>
      <c r="L1057" s="256"/>
      <c r="M1057" s="257"/>
      <c r="N1057" s="250"/>
      <c r="O1057" s="9"/>
      <c r="P1057" s="10"/>
      <c r="Q1057" s="10"/>
      <c r="R1057" s="10"/>
      <c r="S1057" s="10"/>
      <c r="U1057" s="11"/>
    </row>
    <row r="1058">
      <c r="C1058" s="252"/>
      <c r="D1058" s="252"/>
      <c r="E1058" s="252"/>
      <c r="F1058" s="252"/>
      <c r="G1058" s="252"/>
      <c r="H1058" s="252"/>
      <c r="I1058" s="253"/>
      <c r="J1058" s="254"/>
      <c r="K1058" s="271"/>
      <c r="L1058" s="256"/>
      <c r="M1058" s="257"/>
      <c r="N1058" s="250"/>
      <c r="O1058" s="9"/>
      <c r="P1058" s="10"/>
      <c r="Q1058" s="10"/>
      <c r="R1058" s="10"/>
      <c r="S1058" s="10"/>
      <c r="U1058" s="11"/>
    </row>
    <row r="1059">
      <c r="C1059" s="252"/>
      <c r="D1059" s="252"/>
      <c r="E1059" s="252"/>
      <c r="F1059" s="252"/>
      <c r="G1059" s="252"/>
      <c r="H1059" s="252"/>
      <c r="I1059" s="253"/>
      <c r="J1059" s="254"/>
      <c r="K1059" s="271"/>
      <c r="L1059" s="256"/>
      <c r="M1059" s="257"/>
      <c r="N1059" s="250"/>
      <c r="O1059" s="9"/>
      <c r="P1059" s="10"/>
      <c r="Q1059" s="10"/>
      <c r="R1059" s="10"/>
      <c r="S1059" s="10"/>
      <c r="U1059" s="11"/>
    </row>
    <row r="1060">
      <c r="C1060" s="252"/>
      <c r="D1060" s="252"/>
      <c r="E1060" s="252"/>
      <c r="F1060" s="252"/>
      <c r="G1060" s="252"/>
      <c r="H1060" s="252"/>
      <c r="I1060" s="253"/>
      <c r="J1060" s="254"/>
      <c r="K1060" s="271"/>
      <c r="L1060" s="256"/>
      <c r="M1060" s="257"/>
      <c r="N1060" s="250"/>
      <c r="O1060" s="9"/>
      <c r="P1060" s="10"/>
      <c r="Q1060" s="10"/>
      <c r="R1060" s="10"/>
      <c r="S1060" s="10"/>
      <c r="U1060" s="11"/>
    </row>
    <row r="1061">
      <c r="C1061" s="252"/>
      <c r="D1061" s="252"/>
      <c r="E1061" s="252"/>
      <c r="F1061" s="252"/>
      <c r="G1061" s="252"/>
      <c r="H1061" s="252"/>
      <c r="I1061" s="253"/>
      <c r="J1061" s="254"/>
      <c r="K1061" s="271"/>
      <c r="L1061" s="256"/>
      <c r="M1061" s="257"/>
      <c r="N1061" s="250"/>
      <c r="O1061" s="9"/>
      <c r="P1061" s="10"/>
      <c r="Q1061" s="10"/>
      <c r="R1061" s="10"/>
      <c r="S1061" s="10"/>
      <c r="U1061" s="11"/>
    </row>
    <row r="1062">
      <c r="C1062" s="252"/>
      <c r="D1062" s="252"/>
      <c r="E1062" s="252"/>
      <c r="F1062" s="252"/>
      <c r="G1062" s="252"/>
      <c r="H1062" s="252"/>
      <c r="I1062" s="253"/>
      <c r="J1062" s="254"/>
      <c r="K1062" s="271"/>
      <c r="L1062" s="256"/>
      <c r="M1062" s="257"/>
      <c r="N1062" s="250"/>
      <c r="O1062" s="9"/>
      <c r="P1062" s="10"/>
      <c r="Q1062" s="10"/>
      <c r="R1062" s="10"/>
      <c r="S1062" s="10"/>
      <c r="U1062" s="11"/>
    </row>
    <row r="1063">
      <c r="C1063" s="252"/>
      <c r="D1063" s="252"/>
      <c r="E1063" s="252"/>
      <c r="F1063" s="252"/>
      <c r="G1063" s="252"/>
      <c r="H1063" s="252"/>
      <c r="I1063" s="253"/>
      <c r="J1063" s="254"/>
      <c r="K1063" s="271"/>
      <c r="L1063" s="256"/>
      <c r="M1063" s="257"/>
      <c r="N1063" s="250"/>
      <c r="O1063" s="9"/>
      <c r="P1063" s="10"/>
      <c r="Q1063" s="10"/>
      <c r="R1063" s="10"/>
      <c r="S1063" s="10"/>
      <c r="U1063" s="11"/>
    </row>
    <row r="1064">
      <c r="C1064" s="252"/>
      <c r="D1064" s="252"/>
      <c r="E1064" s="252"/>
      <c r="F1064" s="252"/>
      <c r="G1064" s="252"/>
      <c r="H1064" s="252"/>
      <c r="I1064" s="253"/>
      <c r="J1064" s="254"/>
      <c r="K1064" s="271"/>
      <c r="L1064" s="256"/>
      <c r="M1064" s="257"/>
      <c r="N1064" s="250"/>
      <c r="O1064" s="9"/>
      <c r="P1064" s="10"/>
      <c r="Q1064" s="10"/>
      <c r="R1064" s="10"/>
      <c r="S1064" s="10"/>
      <c r="U1064" s="11"/>
    </row>
    <row r="1065">
      <c r="C1065" s="252"/>
      <c r="D1065" s="252"/>
      <c r="E1065" s="252"/>
      <c r="F1065" s="252"/>
      <c r="G1065" s="252"/>
      <c r="H1065" s="252"/>
      <c r="I1065" s="253"/>
      <c r="J1065" s="254"/>
      <c r="K1065" s="271"/>
      <c r="L1065" s="256"/>
      <c r="M1065" s="257"/>
      <c r="N1065" s="250"/>
      <c r="O1065" s="9"/>
      <c r="P1065" s="10"/>
      <c r="Q1065" s="10"/>
      <c r="R1065" s="10"/>
      <c r="S1065" s="10"/>
      <c r="U1065" s="11"/>
    </row>
    <row r="1066">
      <c r="C1066" s="252"/>
      <c r="D1066" s="252"/>
      <c r="E1066" s="252"/>
      <c r="F1066" s="252"/>
      <c r="G1066" s="252"/>
      <c r="H1066" s="252"/>
      <c r="I1066" s="253"/>
      <c r="J1066" s="254"/>
      <c r="K1066" s="271"/>
      <c r="L1066" s="256"/>
      <c r="M1066" s="257"/>
      <c r="N1066" s="250"/>
      <c r="O1066" s="9"/>
      <c r="P1066" s="10"/>
      <c r="Q1066" s="10"/>
      <c r="R1066" s="10"/>
      <c r="S1066" s="10"/>
      <c r="U1066" s="11"/>
    </row>
    <row r="1067">
      <c r="C1067" s="252"/>
      <c r="D1067" s="252"/>
      <c r="E1067" s="252"/>
      <c r="F1067" s="252"/>
      <c r="G1067" s="252"/>
      <c r="H1067" s="252"/>
      <c r="I1067" s="253"/>
      <c r="J1067" s="254"/>
      <c r="K1067" s="271"/>
      <c r="L1067" s="256"/>
      <c r="M1067" s="257"/>
      <c r="N1067" s="250"/>
      <c r="O1067" s="9"/>
      <c r="P1067" s="10"/>
      <c r="Q1067" s="10"/>
      <c r="R1067" s="10"/>
      <c r="S1067" s="10"/>
      <c r="U1067" s="11"/>
    </row>
    <row r="1068">
      <c r="C1068" s="252"/>
      <c r="D1068" s="252"/>
      <c r="E1068" s="252"/>
      <c r="F1068" s="252"/>
      <c r="G1068" s="252"/>
      <c r="H1068" s="252"/>
      <c r="I1068" s="253"/>
      <c r="J1068" s="254"/>
      <c r="K1068" s="271"/>
      <c r="L1068" s="256"/>
      <c r="M1068" s="257"/>
      <c r="N1068" s="250"/>
      <c r="O1068" s="9"/>
      <c r="P1068" s="10"/>
      <c r="Q1068" s="10"/>
      <c r="R1068" s="10"/>
      <c r="S1068" s="10"/>
      <c r="U1068" s="11"/>
    </row>
    <row r="1069">
      <c r="C1069" s="252"/>
      <c r="D1069" s="252"/>
      <c r="E1069" s="252"/>
      <c r="F1069" s="252"/>
      <c r="G1069" s="252"/>
      <c r="H1069" s="252"/>
      <c r="I1069" s="253"/>
      <c r="J1069" s="254"/>
      <c r="K1069" s="271"/>
      <c r="L1069" s="256"/>
      <c r="M1069" s="257"/>
      <c r="N1069" s="250"/>
      <c r="O1069" s="9"/>
      <c r="P1069" s="10"/>
      <c r="Q1069" s="10"/>
      <c r="R1069" s="10"/>
      <c r="S1069" s="10"/>
      <c r="U1069" s="11"/>
    </row>
    <row r="1070">
      <c r="C1070" s="252"/>
      <c r="D1070" s="252"/>
      <c r="E1070" s="252"/>
      <c r="F1070" s="252"/>
      <c r="G1070" s="252"/>
      <c r="H1070" s="252"/>
      <c r="I1070" s="253"/>
      <c r="J1070" s="254"/>
      <c r="K1070" s="271"/>
      <c r="L1070" s="256"/>
      <c r="M1070" s="257"/>
      <c r="N1070" s="250"/>
      <c r="O1070" s="9"/>
      <c r="P1070" s="10"/>
      <c r="Q1070" s="10"/>
      <c r="R1070" s="10"/>
      <c r="S1070" s="10"/>
      <c r="U1070" s="11"/>
    </row>
    <row r="1071">
      <c r="C1071" s="252"/>
      <c r="D1071" s="252"/>
      <c r="E1071" s="252"/>
      <c r="F1071" s="252"/>
      <c r="G1071" s="252"/>
      <c r="H1071" s="252"/>
      <c r="I1071" s="253"/>
      <c r="J1071" s="254"/>
      <c r="K1071" s="271"/>
      <c r="L1071" s="256"/>
      <c r="M1071" s="257"/>
      <c r="N1071" s="250"/>
      <c r="O1071" s="9"/>
      <c r="P1071" s="10"/>
      <c r="Q1071" s="10"/>
      <c r="R1071" s="10"/>
      <c r="S1071" s="10"/>
      <c r="U1071" s="11"/>
    </row>
    <row r="1072">
      <c r="C1072" s="252"/>
      <c r="D1072" s="252"/>
      <c r="E1072" s="252"/>
      <c r="F1072" s="252"/>
      <c r="G1072" s="252"/>
      <c r="H1072" s="252"/>
      <c r="I1072" s="253"/>
      <c r="J1072" s="254"/>
      <c r="K1072" s="271"/>
      <c r="L1072" s="256"/>
      <c r="M1072" s="257"/>
      <c r="N1072" s="250"/>
      <c r="O1072" s="9"/>
      <c r="P1072" s="10"/>
      <c r="Q1072" s="10"/>
      <c r="R1072" s="10"/>
      <c r="S1072" s="10"/>
      <c r="U1072" s="11"/>
    </row>
    <row r="1073">
      <c r="C1073" s="252"/>
      <c r="D1073" s="252"/>
      <c r="E1073" s="252"/>
      <c r="F1073" s="252"/>
      <c r="G1073" s="252"/>
      <c r="H1073" s="252"/>
      <c r="I1073" s="253"/>
      <c r="J1073" s="254"/>
      <c r="K1073" s="271"/>
      <c r="L1073" s="256"/>
      <c r="M1073" s="257"/>
      <c r="N1073" s="250"/>
      <c r="O1073" s="9"/>
      <c r="P1073" s="10"/>
      <c r="Q1073" s="10"/>
      <c r="R1073" s="10"/>
      <c r="S1073" s="10"/>
      <c r="U1073" s="11"/>
    </row>
    <row r="1074">
      <c r="C1074" s="252"/>
      <c r="D1074" s="252"/>
      <c r="E1074" s="252"/>
      <c r="F1074" s="252"/>
      <c r="G1074" s="252"/>
      <c r="H1074" s="252"/>
      <c r="I1074" s="253"/>
      <c r="J1074" s="254"/>
      <c r="K1074" s="271"/>
      <c r="L1074" s="256"/>
      <c r="M1074" s="257"/>
      <c r="N1074" s="250"/>
      <c r="O1074" s="9"/>
      <c r="P1074" s="10"/>
      <c r="Q1074" s="10"/>
      <c r="R1074" s="10"/>
      <c r="S1074" s="10"/>
      <c r="U1074" s="11"/>
    </row>
    <row r="1075">
      <c r="C1075" s="252"/>
      <c r="D1075" s="252"/>
      <c r="E1075" s="252"/>
      <c r="F1075" s="252"/>
      <c r="G1075" s="252"/>
      <c r="H1075" s="252"/>
      <c r="I1075" s="253"/>
      <c r="J1075" s="254"/>
      <c r="K1075" s="271"/>
      <c r="L1075" s="256"/>
      <c r="M1075" s="257"/>
      <c r="N1075" s="250"/>
      <c r="O1075" s="9"/>
      <c r="P1075" s="10"/>
      <c r="Q1075" s="10"/>
      <c r="R1075" s="10"/>
      <c r="S1075" s="10"/>
      <c r="U1075" s="11"/>
    </row>
    <row r="1076">
      <c r="C1076" s="252"/>
      <c r="D1076" s="252"/>
      <c r="E1076" s="252"/>
      <c r="F1076" s="252"/>
      <c r="G1076" s="252"/>
      <c r="H1076" s="252"/>
      <c r="I1076" s="253"/>
      <c r="J1076" s="254"/>
      <c r="K1076" s="271"/>
      <c r="L1076" s="256"/>
      <c r="M1076" s="257"/>
      <c r="N1076" s="250"/>
      <c r="O1076" s="9"/>
      <c r="P1076" s="10"/>
      <c r="Q1076" s="10"/>
      <c r="R1076" s="10"/>
      <c r="S1076" s="10"/>
      <c r="U1076" s="11"/>
    </row>
    <row r="1077">
      <c r="C1077" s="252"/>
      <c r="D1077" s="252"/>
      <c r="E1077" s="252"/>
      <c r="F1077" s="252"/>
      <c r="G1077" s="252"/>
      <c r="H1077" s="252"/>
      <c r="I1077" s="253"/>
      <c r="J1077" s="254"/>
      <c r="K1077" s="271"/>
      <c r="L1077" s="256"/>
      <c r="M1077" s="257"/>
      <c r="N1077" s="250"/>
      <c r="O1077" s="9"/>
      <c r="P1077" s="10"/>
      <c r="Q1077" s="10"/>
      <c r="R1077" s="10"/>
      <c r="S1077" s="10"/>
      <c r="U1077" s="11"/>
    </row>
    <row r="1078">
      <c r="C1078" s="252"/>
      <c r="D1078" s="252"/>
      <c r="E1078" s="252"/>
      <c r="F1078" s="252"/>
      <c r="G1078" s="252"/>
      <c r="H1078" s="252"/>
      <c r="I1078" s="253"/>
      <c r="J1078" s="254"/>
      <c r="K1078" s="271"/>
      <c r="L1078" s="256"/>
      <c r="M1078" s="257"/>
      <c r="N1078" s="250"/>
      <c r="O1078" s="9"/>
      <c r="P1078" s="10"/>
      <c r="Q1078" s="10"/>
      <c r="R1078" s="10"/>
      <c r="S1078" s="10"/>
      <c r="U1078" s="11"/>
    </row>
    <row r="1079">
      <c r="C1079" s="252"/>
      <c r="D1079" s="252"/>
      <c r="E1079" s="252"/>
      <c r="F1079" s="252"/>
      <c r="G1079" s="252"/>
      <c r="H1079" s="252"/>
      <c r="I1079" s="253"/>
      <c r="J1079" s="254"/>
      <c r="K1079" s="271"/>
      <c r="L1079" s="256"/>
      <c r="M1079" s="257"/>
      <c r="N1079" s="250"/>
      <c r="O1079" s="9"/>
      <c r="P1079" s="10"/>
      <c r="Q1079" s="10"/>
      <c r="R1079" s="10"/>
      <c r="S1079" s="10"/>
      <c r="U1079" s="11"/>
    </row>
    <row r="1080">
      <c r="C1080" s="252"/>
      <c r="D1080" s="252"/>
      <c r="E1080" s="252"/>
      <c r="F1080" s="252"/>
      <c r="G1080" s="252"/>
      <c r="H1080" s="252"/>
      <c r="I1080" s="253"/>
      <c r="J1080" s="254"/>
      <c r="K1080" s="271"/>
      <c r="L1080" s="256"/>
      <c r="M1080" s="257"/>
      <c r="N1080" s="250"/>
      <c r="O1080" s="9"/>
      <c r="P1080" s="10"/>
      <c r="Q1080" s="10"/>
      <c r="R1080" s="10"/>
      <c r="S1080" s="10"/>
      <c r="U1080" s="11"/>
    </row>
    <row r="1081">
      <c r="C1081" s="252"/>
      <c r="D1081" s="252"/>
      <c r="E1081" s="252"/>
      <c r="F1081" s="252"/>
      <c r="G1081" s="252"/>
      <c r="H1081" s="252"/>
      <c r="I1081" s="253"/>
      <c r="J1081" s="254"/>
      <c r="K1081" s="271"/>
      <c r="L1081" s="256"/>
      <c r="M1081" s="257"/>
      <c r="N1081" s="250"/>
      <c r="O1081" s="9"/>
      <c r="P1081" s="10"/>
      <c r="Q1081" s="10"/>
      <c r="R1081" s="10"/>
      <c r="S1081" s="10"/>
      <c r="U1081" s="11"/>
    </row>
    <row r="1082">
      <c r="C1082" s="252"/>
      <c r="D1082" s="252"/>
      <c r="E1082" s="252"/>
      <c r="F1082" s="252"/>
      <c r="G1082" s="252"/>
      <c r="H1082" s="252"/>
      <c r="I1082" s="253"/>
      <c r="J1082" s="254"/>
      <c r="K1082" s="271"/>
      <c r="L1082" s="256"/>
      <c r="M1082" s="257"/>
      <c r="N1082" s="250"/>
      <c r="O1082" s="9"/>
      <c r="P1082" s="10"/>
      <c r="Q1082" s="10"/>
      <c r="R1082" s="10"/>
      <c r="S1082" s="10"/>
      <c r="U1082" s="11"/>
    </row>
    <row r="1083">
      <c r="C1083" s="252"/>
      <c r="D1083" s="252"/>
      <c r="E1083" s="252"/>
      <c r="F1083" s="252"/>
      <c r="G1083" s="252"/>
      <c r="H1083" s="252"/>
      <c r="I1083" s="253"/>
      <c r="J1083" s="254"/>
      <c r="K1083" s="271"/>
      <c r="L1083" s="256"/>
      <c r="M1083" s="257"/>
      <c r="N1083" s="250"/>
      <c r="O1083" s="9"/>
      <c r="P1083" s="10"/>
      <c r="Q1083" s="10"/>
      <c r="R1083" s="10"/>
      <c r="S1083" s="10"/>
      <c r="U1083" s="11"/>
    </row>
    <row r="1084">
      <c r="C1084" s="252"/>
      <c r="D1084" s="252"/>
      <c r="E1084" s="252"/>
      <c r="F1084" s="252"/>
      <c r="G1084" s="252"/>
      <c r="H1084" s="252"/>
      <c r="I1084" s="253"/>
      <c r="J1084" s="254"/>
      <c r="K1084" s="271"/>
      <c r="L1084" s="256"/>
      <c r="M1084" s="257"/>
      <c r="N1084" s="250"/>
      <c r="O1084" s="9"/>
      <c r="P1084" s="10"/>
      <c r="Q1084" s="10"/>
      <c r="R1084" s="10"/>
      <c r="S1084" s="10"/>
      <c r="U1084" s="11"/>
    </row>
    <row r="1085">
      <c r="C1085" s="252"/>
      <c r="D1085" s="252"/>
      <c r="E1085" s="252"/>
      <c r="F1085" s="252"/>
      <c r="G1085" s="252"/>
      <c r="H1085" s="252"/>
      <c r="I1085" s="253"/>
      <c r="J1085" s="254"/>
      <c r="K1085" s="271"/>
      <c r="L1085" s="256"/>
      <c r="M1085" s="257"/>
      <c r="N1085" s="250"/>
      <c r="O1085" s="9"/>
      <c r="P1085" s="10"/>
      <c r="Q1085" s="10"/>
      <c r="R1085" s="10"/>
      <c r="S1085" s="10"/>
      <c r="U1085" s="11"/>
    </row>
    <row r="1086">
      <c r="C1086" s="252"/>
      <c r="D1086" s="252"/>
      <c r="E1086" s="252"/>
      <c r="F1086" s="252"/>
      <c r="G1086" s="252"/>
      <c r="H1086" s="252"/>
      <c r="I1086" s="253"/>
      <c r="J1086" s="254"/>
      <c r="K1086" s="271"/>
      <c r="L1086" s="256"/>
      <c r="M1086" s="257"/>
      <c r="N1086" s="250"/>
      <c r="O1086" s="9"/>
      <c r="P1086" s="10"/>
      <c r="Q1086" s="10"/>
      <c r="R1086" s="10"/>
      <c r="S1086" s="10"/>
      <c r="U1086" s="11"/>
    </row>
    <row r="1087">
      <c r="C1087" s="252"/>
      <c r="D1087" s="252"/>
      <c r="E1087" s="252"/>
      <c r="F1087" s="252"/>
      <c r="G1087" s="252"/>
      <c r="H1087" s="252"/>
      <c r="I1087" s="253"/>
      <c r="J1087" s="254"/>
      <c r="K1087" s="271"/>
      <c r="L1087" s="256"/>
      <c r="M1087" s="257"/>
      <c r="N1087" s="250"/>
      <c r="O1087" s="9"/>
      <c r="P1087" s="10"/>
      <c r="Q1087" s="10"/>
      <c r="R1087" s="10"/>
      <c r="S1087" s="10"/>
      <c r="U1087" s="11"/>
    </row>
    <row r="1088">
      <c r="C1088" s="252"/>
      <c r="D1088" s="252"/>
      <c r="E1088" s="252"/>
      <c r="F1088" s="252"/>
      <c r="G1088" s="252"/>
      <c r="H1088" s="252"/>
      <c r="I1088" s="253"/>
      <c r="J1088" s="254"/>
      <c r="K1088" s="271"/>
      <c r="L1088" s="256"/>
      <c r="M1088" s="257"/>
      <c r="N1088" s="250"/>
      <c r="O1088" s="9"/>
      <c r="P1088" s="10"/>
      <c r="Q1088" s="10"/>
      <c r="R1088" s="10"/>
      <c r="S1088" s="10"/>
      <c r="U1088" s="11"/>
    </row>
    <row r="1089">
      <c r="C1089" s="252"/>
      <c r="D1089" s="252"/>
      <c r="E1089" s="252"/>
      <c r="F1089" s="252"/>
      <c r="G1089" s="252"/>
      <c r="H1089" s="252"/>
      <c r="I1089" s="253"/>
      <c r="J1089" s="254"/>
      <c r="K1089" s="271"/>
      <c r="L1089" s="256"/>
      <c r="M1089" s="257"/>
      <c r="N1089" s="250"/>
      <c r="O1089" s="9"/>
      <c r="P1089" s="10"/>
      <c r="Q1089" s="10"/>
      <c r="R1089" s="10"/>
      <c r="S1089" s="10"/>
      <c r="U1089" s="11"/>
    </row>
    <row r="1090">
      <c r="C1090" s="252"/>
      <c r="D1090" s="252"/>
      <c r="E1090" s="252"/>
      <c r="F1090" s="252"/>
      <c r="G1090" s="252"/>
      <c r="H1090" s="252"/>
      <c r="I1090" s="253"/>
      <c r="J1090" s="254"/>
      <c r="K1090" s="271"/>
      <c r="L1090" s="256"/>
      <c r="M1090" s="257"/>
      <c r="N1090" s="250"/>
      <c r="O1090" s="9"/>
      <c r="P1090" s="10"/>
      <c r="Q1090" s="10"/>
      <c r="R1090" s="10"/>
      <c r="S1090" s="10"/>
      <c r="U1090" s="11"/>
    </row>
    <row r="1091">
      <c r="C1091" s="252"/>
      <c r="D1091" s="252"/>
      <c r="E1091" s="252"/>
      <c r="F1091" s="252"/>
      <c r="G1091" s="252"/>
      <c r="H1091" s="252"/>
      <c r="I1091" s="253"/>
      <c r="J1091" s="254"/>
      <c r="K1091" s="271"/>
      <c r="L1091" s="256"/>
      <c r="M1091" s="257"/>
      <c r="N1091" s="250"/>
      <c r="O1091" s="9"/>
      <c r="P1091" s="10"/>
      <c r="Q1091" s="10"/>
      <c r="R1091" s="10"/>
      <c r="S1091" s="10"/>
      <c r="U1091" s="11"/>
    </row>
    <row r="1092">
      <c r="C1092" s="252"/>
      <c r="D1092" s="252"/>
      <c r="E1092" s="252"/>
      <c r="F1092" s="252"/>
      <c r="G1092" s="252"/>
      <c r="H1092" s="252"/>
      <c r="I1092" s="253"/>
      <c r="J1092" s="254"/>
      <c r="K1092" s="271"/>
      <c r="L1092" s="256"/>
      <c r="M1092" s="257"/>
      <c r="N1092" s="250"/>
      <c r="O1092" s="9"/>
      <c r="P1092" s="10"/>
      <c r="Q1092" s="10"/>
      <c r="R1092" s="10"/>
      <c r="S1092" s="10"/>
      <c r="U1092" s="11"/>
    </row>
    <row r="1093">
      <c r="C1093" s="252"/>
      <c r="D1093" s="252"/>
      <c r="E1093" s="252"/>
      <c r="F1093" s="252"/>
      <c r="G1093" s="252"/>
      <c r="H1093" s="252"/>
      <c r="I1093" s="253"/>
      <c r="J1093" s="254"/>
      <c r="K1093" s="271"/>
      <c r="L1093" s="256"/>
      <c r="M1093" s="257"/>
      <c r="N1093" s="250"/>
      <c r="O1093" s="9"/>
      <c r="P1093" s="10"/>
      <c r="Q1093" s="10"/>
      <c r="R1093" s="10"/>
      <c r="S1093" s="10"/>
      <c r="U1093" s="11"/>
    </row>
    <row r="1094">
      <c r="C1094" s="252"/>
      <c r="D1094" s="252"/>
      <c r="E1094" s="252"/>
      <c r="F1094" s="252"/>
      <c r="G1094" s="252"/>
      <c r="H1094" s="252"/>
      <c r="I1094" s="253"/>
      <c r="J1094" s="254"/>
      <c r="K1094" s="271"/>
      <c r="L1094" s="256"/>
      <c r="M1094" s="257"/>
      <c r="N1094" s="250"/>
      <c r="O1094" s="9"/>
      <c r="P1094" s="10"/>
      <c r="Q1094" s="10"/>
      <c r="R1094" s="10"/>
      <c r="S1094" s="10"/>
      <c r="U1094" s="11"/>
    </row>
    <row r="1095">
      <c r="C1095" s="252"/>
      <c r="D1095" s="252"/>
      <c r="E1095" s="252"/>
      <c r="F1095" s="252"/>
      <c r="G1095" s="252"/>
      <c r="H1095" s="252"/>
      <c r="I1095" s="253"/>
      <c r="J1095" s="254"/>
      <c r="K1095" s="271"/>
      <c r="L1095" s="256"/>
      <c r="M1095" s="257"/>
      <c r="N1095" s="250"/>
      <c r="O1095" s="9"/>
      <c r="P1095" s="10"/>
      <c r="Q1095" s="10"/>
      <c r="R1095" s="10"/>
      <c r="S1095" s="10"/>
      <c r="U1095" s="11"/>
    </row>
    <row r="1096">
      <c r="C1096" s="252"/>
      <c r="D1096" s="252"/>
      <c r="E1096" s="252"/>
      <c r="F1096" s="252"/>
      <c r="G1096" s="252"/>
      <c r="H1096" s="252"/>
      <c r="I1096" s="253"/>
      <c r="J1096" s="254"/>
      <c r="K1096" s="271"/>
      <c r="L1096" s="256"/>
      <c r="M1096" s="257"/>
      <c r="N1096" s="250"/>
      <c r="O1096" s="9"/>
      <c r="P1096" s="10"/>
      <c r="Q1096" s="10"/>
      <c r="R1096" s="10"/>
      <c r="S1096" s="10"/>
      <c r="U1096" s="11"/>
    </row>
    <row r="1097">
      <c r="C1097" s="252"/>
      <c r="D1097" s="252"/>
      <c r="E1097" s="252"/>
      <c r="F1097" s="252"/>
      <c r="G1097" s="252"/>
      <c r="H1097" s="252"/>
      <c r="I1097" s="253"/>
      <c r="J1097" s="254"/>
      <c r="K1097" s="271"/>
      <c r="L1097" s="256"/>
      <c r="M1097" s="257"/>
      <c r="N1097" s="250"/>
      <c r="O1097" s="9"/>
      <c r="P1097" s="10"/>
      <c r="Q1097" s="10"/>
      <c r="R1097" s="10"/>
      <c r="S1097" s="10"/>
      <c r="U1097" s="11"/>
    </row>
    <row r="1098">
      <c r="C1098" s="252"/>
      <c r="D1098" s="252"/>
      <c r="E1098" s="252"/>
      <c r="F1098" s="252"/>
      <c r="G1098" s="252"/>
      <c r="H1098" s="252"/>
      <c r="I1098" s="253"/>
      <c r="J1098" s="254"/>
      <c r="K1098" s="271"/>
      <c r="L1098" s="256"/>
      <c r="M1098" s="257"/>
      <c r="N1098" s="250"/>
      <c r="O1098" s="9"/>
      <c r="P1098" s="10"/>
      <c r="Q1098" s="10"/>
      <c r="R1098" s="10"/>
      <c r="S1098" s="10"/>
      <c r="U1098" s="11"/>
    </row>
    <row r="1099">
      <c r="C1099" s="252"/>
      <c r="D1099" s="252"/>
      <c r="E1099" s="252"/>
      <c r="F1099" s="252"/>
      <c r="G1099" s="252"/>
      <c r="H1099" s="252"/>
      <c r="I1099" s="253"/>
      <c r="J1099" s="254"/>
      <c r="K1099" s="271"/>
      <c r="L1099" s="256"/>
      <c r="M1099" s="257"/>
      <c r="N1099" s="250"/>
      <c r="O1099" s="9"/>
      <c r="P1099" s="10"/>
      <c r="Q1099" s="10"/>
      <c r="R1099" s="10"/>
      <c r="S1099" s="10"/>
      <c r="U1099" s="11"/>
    </row>
    <row r="1100">
      <c r="C1100" s="252"/>
      <c r="D1100" s="252"/>
      <c r="E1100" s="252"/>
      <c r="F1100" s="252"/>
      <c r="G1100" s="252"/>
      <c r="H1100" s="252"/>
      <c r="I1100" s="253"/>
      <c r="J1100" s="254"/>
      <c r="K1100" s="271"/>
      <c r="L1100" s="256"/>
      <c r="M1100" s="257"/>
      <c r="N1100" s="250"/>
      <c r="O1100" s="9"/>
      <c r="P1100" s="10"/>
      <c r="Q1100" s="10"/>
      <c r="R1100" s="10"/>
      <c r="S1100" s="10"/>
      <c r="U1100" s="11"/>
    </row>
    <row r="1101">
      <c r="C1101" s="252"/>
      <c r="D1101" s="252"/>
      <c r="E1101" s="252"/>
      <c r="F1101" s="252"/>
      <c r="G1101" s="252"/>
      <c r="H1101" s="252"/>
      <c r="I1101" s="253"/>
      <c r="J1101" s="254"/>
      <c r="K1101" s="271"/>
      <c r="L1101" s="256"/>
      <c r="M1101" s="257"/>
      <c r="N1101" s="250"/>
      <c r="O1101" s="9"/>
      <c r="P1101" s="10"/>
      <c r="Q1101" s="10"/>
      <c r="R1101" s="10"/>
      <c r="S1101" s="10"/>
      <c r="U1101" s="11"/>
    </row>
    <row r="1102">
      <c r="C1102" s="252"/>
      <c r="D1102" s="252"/>
      <c r="E1102" s="252"/>
      <c r="F1102" s="252"/>
      <c r="G1102" s="252"/>
      <c r="H1102" s="252"/>
      <c r="I1102" s="253"/>
      <c r="J1102" s="254"/>
      <c r="K1102" s="271"/>
      <c r="L1102" s="256"/>
      <c r="M1102" s="257"/>
      <c r="N1102" s="250"/>
      <c r="O1102" s="9"/>
      <c r="P1102" s="10"/>
      <c r="Q1102" s="10"/>
      <c r="R1102" s="10"/>
      <c r="S1102" s="10"/>
      <c r="U1102" s="11"/>
    </row>
    <row r="1103">
      <c r="C1103" s="252"/>
      <c r="D1103" s="252"/>
      <c r="E1103" s="252"/>
      <c r="F1103" s="252"/>
      <c r="G1103" s="252"/>
      <c r="H1103" s="252"/>
      <c r="I1103" s="253"/>
      <c r="J1103" s="254"/>
      <c r="K1103" s="271"/>
      <c r="L1103" s="256"/>
      <c r="M1103" s="257"/>
      <c r="N1103" s="250"/>
      <c r="O1103" s="9"/>
      <c r="P1103" s="10"/>
      <c r="Q1103" s="10"/>
      <c r="R1103" s="10"/>
      <c r="S1103" s="10"/>
      <c r="U1103" s="11"/>
    </row>
    <row r="1104">
      <c r="C1104" s="252"/>
      <c r="D1104" s="252"/>
      <c r="E1104" s="252"/>
      <c r="F1104" s="252"/>
      <c r="G1104" s="252"/>
      <c r="H1104" s="252"/>
      <c r="I1104" s="253"/>
      <c r="J1104" s="254"/>
      <c r="K1104" s="271"/>
      <c r="L1104" s="256"/>
      <c r="M1104" s="257"/>
      <c r="N1104" s="250"/>
      <c r="O1104" s="9"/>
      <c r="P1104" s="10"/>
      <c r="Q1104" s="10"/>
      <c r="R1104" s="10"/>
      <c r="S1104" s="10"/>
      <c r="U1104" s="11"/>
    </row>
    <row r="1105">
      <c r="C1105" s="252"/>
      <c r="D1105" s="252"/>
      <c r="E1105" s="252"/>
      <c r="F1105" s="252"/>
      <c r="G1105" s="252"/>
      <c r="H1105" s="252"/>
      <c r="I1105" s="253"/>
      <c r="J1105" s="254"/>
      <c r="K1105" s="271"/>
      <c r="L1105" s="256"/>
      <c r="M1105" s="257"/>
      <c r="N1105" s="250"/>
      <c r="O1105" s="9"/>
      <c r="P1105" s="10"/>
      <c r="Q1105" s="10"/>
      <c r="R1105" s="10"/>
      <c r="S1105" s="10"/>
      <c r="U1105" s="11"/>
    </row>
    <row r="1106">
      <c r="C1106" s="252"/>
      <c r="D1106" s="252"/>
      <c r="E1106" s="252"/>
      <c r="F1106" s="252"/>
      <c r="G1106" s="252"/>
      <c r="H1106" s="252"/>
      <c r="I1106" s="253"/>
      <c r="J1106" s="254"/>
      <c r="K1106" s="271"/>
      <c r="L1106" s="256"/>
      <c r="M1106" s="257"/>
      <c r="N1106" s="250"/>
      <c r="O1106" s="9"/>
      <c r="P1106" s="10"/>
      <c r="Q1106" s="10"/>
      <c r="R1106" s="10"/>
      <c r="S1106" s="10"/>
      <c r="U1106" s="11"/>
    </row>
    <row r="1107">
      <c r="C1107" s="252"/>
      <c r="D1107" s="252"/>
      <c r="E1107" s="252"/>
      <c r="F1107" s="252"/>
      <c r="G1107" s="252"/>
      <c r="H1107" s="252"/>
      <c r="I1107" s="253"/>
      <c r="J1107" s="254"/>
      <c r="K1107" s="271"/>
      <c r="L1107" s="256"/>
      <c r="M1107" s="257"/>
      <c r="N1107" s="250"/>
      <c r="O1107" s="9"/>
      <c r="P1107" s="10"/>
      <c r="Q1107" s="10"/>
      <c r="R1107" s="10"/>
      <c r="S1107" s="10"/>
      <c r="U1107" s="11"/>
    </row>
    <row r="1108">
      <c r="C1108" s="252"/>
      <c r="D1108" s="252"/>
      <c r="E1108" s="252"/>
      <c r="F1108" s="252"/>
      <c r="G1108" s="252"/>
      <c r="H1108" s="252"/>
      <c r="I1108" s="253"/>
      <c r="J1108" s="254"/>
      <c r="K1108" s="271"/>
      <c r="L1108" s="256"/>
      <c r="M1108" s="257"/>
      <c r="N1108" s="250"/>
      <c r="O1108" s="9"/>
      <c r="P1108" s="10"/>
      <c r="Q1108" s="10"/>
      <c r="R1108" s="10"/>
      <c r="S1108" s="10"/>
      <c r="U1108" s="11"/>
    </row>
    <row r="1109">
      <c r="C1109" s="252"/>
      <c r="D1109" s="252"/>
      <c r="E1109" s="252"/>
      <c r="F1109" s="252"/>
      <c r="G1109" s="252"/>
      <c r="H1109" s="252"/>
      <c r="I1109" s="253"/>
      <c r="J1109" s="254"/>
      <c r="K1109" s="271"/>
      <c r="L1109" s="256"/>
      <c r="M1109" s="257"/>
      <c r="N1109" s="250"/>
      <c r="O1109" s="9"/>
      <c r="P1109" s="10"/>
      <c r="Q1109" s="10"/>
      <c r="R1109" s="10"/>
      <c r="S1109" s="10"/>
      <c r="U1109" s="11"/>
    </row>
    <row r="1110">
      <c r="C1110" s="252"/>
      <c r="D1110" s="252"/>
      <c r="E1110" s="252"/>
      <c r="F1110" s="252"/>
      <c r="G1110" s="252"/>
      <c r="H1110" s="252"/>
      <c r="I1110" s="253"/>
      <c r="J1110" s="254"/>
      <c r="K1110" s="271"/>
      <c r="L1110" s="256"/>
      <c r="M1110" s="257"/>
      <c r="N1110" s="250"/>
      <c r="O1110" s="9"/>
      <c r="P1110" s="10"/>
      <c r="Q1110" s="10"/>
      <c r="R1110" s="10"/>
      <c r="S1110" s="10"/>
      <c r="U1110" s="11"/>
    </row>
    <row r="1111">
      <c r="C1111" s="252"/>
      <c r="D1111" s="252"/>
      <c r="E1111" s="252"/>
      <c r="F1111" s="252"/>
      <c r="G1111" s="252"/>
      <c r="H1111" s="252"/>
      <c r="I1111" s="253"/>
      <c r="J1111" s="254"/>
      <c r="K1111" s="271"/>
      <c r="L1111" s="256"/>
      <c r="M1111" s="257"/>
      <c r="N1111" s="250"/>
      <c r="O1111" s="9"/>
      <c r="P1111" s="10"/>
      <c r="Q1111" s="10"/>
      <c r="R1111" s="10"/>
      <c r="S1111" s="10"/>
      <c r="U1111" s="11"/>
    </row>
    <row r="1112">
      <c r="C1112" s="252"/>
      <c r="D1112" s="252"/>
      <c r="E1112" s="252"/>
      <c r="F1112" s="252"/>
      <c r="G1112" s="252"/>
      <c r="H1112" s="252"/>
      <c r="I1112" s="253"/>
      <c r="J1112" s="254"/>
      <c r="K1112" s="271"/>
      <c r="L1112" s="256"/>
      <c r="M1112" s="257"/>
      <c r="N1112" s="250"/>
      <c r="O1112" s="9"/>
      <c r="P1112" s="10"/>
      <c r="Q1112" s="10"/>
      <c r="R1112" s="10"/>
      <c r="S1112" s="10"/>
      <c r="U1112" s="11"/>
    </row>
    <row r="1113">
      <c r="C1113" s="252"/>
      <c r="D1113" s="252"/>
      <c r="E1113" s="252"/>
      <c r="F1113" s="252"/>
      <c r="G1113" s="252"/>
      <c r="H1113" s="252"/>
      <c r="I1113" s="253"/>
      <c r="J1113" s="254"/>
      <c r="K1113" s="271"/>
      <c r="L1113" s="256"/>
      <c r="M1113" s="257"/>
      <c r="N1113" s="250"/>
      <c r="O1113" s="9"/>
      <c r="P1113" s="10"/>
      <c r="Q1113" s="10"/>
      <c r="R1113" s="10"/>
      <c r="S1113" s="10"/>
      <c r="U1113" s="11"/>
    </row>
    <row r="1114">
      <c r="C1114" s="252"/>
      <c r="D1114" s="252"/>
      <c r="E1114" s="252"/>
      <c r="F1114" s="252"/>
      <c r="G1114" s="252"/>
      <c r="H1114" s="252"/>
      <c r="I1114" s="253"/>
      <c r="J1114" s="254"/>
      <c r="K1114" s="271"/>
      <c r="L1114" s="256"/>
      <c r="M1114" s="257"/>
      <c r="N1114" s="250"/>
      <c r="O1114" s="9"/>
      <c r="P1114" s="10"/>
      <c r="Q1114" s="10"/>
      <c r="R1114" s="10"/>
      <c r="S1114" s="10"/>
      <c r="U1114" s="11"/>
    </row>
    <row r="1115">
      <c r="C1115" s="252"/>
      <c r="D1115" s="252"/>
      <c r="E1115" s="252"/>
      <c r="F1115" s="252"/>
      <c r="G1115" s="252"/>
      <c r="H1115" s="252"/>
      <c r="I1115" s="253"/>
      <c r="J1115" s="254"/>
      <c r="K1115" s="271"/>
      <c r="L1115" s="256"/>
      <c r="M1115" s="257"/>
      <c r="N1115" s="250"/>
      <c r="O1115" s="9"/>
      <c r="P1115" s="10"/>
      <c r="Q1115" s="10"/>
      <c r="R1115" s="10"/>
      <c r="S1115" s="10"/>
      <c r="U1115" s="11"/>
    </row>
    <row r="1116">
      <c r="C1116" s="252"/>
      <c r="D1116" s="252"/>
      <c r="E1116" s="252"/>
      <c r="F1116" s="252"/>
      <c r="G1116" s="252"/>
      <c r="H1116" s="252"/>
      <c r="I1116" s="253"/>
      <c r="J1116" s="254"/>
      <c r="K1116" s="271"/>
      <c r="L1116" s="256"/>
      <c r="M1116" s="257"/>
      <c r="N1116" s="250"/>
      <c r="O1116" s="9"/>
      <c r="P1116" s="10"/>
      <c r="Q1116" s="10"/>
      <c r="R1116" s="10"/>
      <c r="S1116" s="10"/>
      <c r="U1116" s="11"/>
    </row>
    <row r="1117">
      <c r="C1117" s="252"/>
      <c r="D1117" s="252"/>
      <c r="E1117" s="252"/>
      <c r="F1117" s="252"/>
      <c r="G1117" s="252"/>
      <c r="H1117" s="252"/>
      <c r="I1117" s="253"/>
      <c r="J1117" s="254"/>
      <c r="K1117" s="271"/>
      <c r="L1117" s="256"/>
      <c r="M1117" s="257"/>
      <c r="N1117" s="250"/>
      <c r="O1117" s="9"/>
      <c r="P1117" s="10"/>
      <c r="Q1117" s="10"/>
      <c r="R1117" s="10"/>
      <c r="S1117" s="10"/>
      <c r="U1117" s="11"/>
    </row>
    <row r="1118">
      <c r="C1118" s="252"/>
      <c r="D1118" s="252"/>
      <c r="E1118" s="252"/>
      <c r="F1118" s="252"/>
      <c r="G1118" s="252"/>
      <c r="H1118" s="252"/>
      <c r="I1118" s="253"/>
      <c r="J1118" s="254"/>
      <c r="K1118" s="271"/>
      <c r="L1118" s="256"/>
      <c r="M1118" s="257"/>
      <c r="N1118" s="250"/>
      <c r="O1118" s="9"/>
      <c r="P1118" s="10"/>
      <c r="Q1118" s="10"/>
      <c r="R1118" s="10"/>
      <c r="S1118" s="10"/>
      <c r="U1118" s="11"/>
    </row>
    <row r="1119">
      <c r="C1119" s="252"/>
      <c r="D1119" s="252"/>
      <c r="E1119" s="252"/>
      <c r="F1119" s="252"/>
      <c r="G1119" s="252"/>
      <c r="H1119" s="252"/>
      <c r="I1119" s="253"/>
      <c r="J1119" s="254"/>
      <c r="K1119" s="271"/>
      <c r="L1119" s="256"/>
      <c r="M1119" s="257"/>
      <c r="N1119" s="250"/>
      <c r="O1119" s="9"/>
      <c r="P1119" s="10"/>
      <c r="Q1119" s="10"/>
      <c r="R1119" s="10"/>
      <c r="S1119" s="10"/>
      <c r="U1119" s="11"/>
    </row>
    <row r="1120">
      <c r="C1120" s="252"/>
      <c r="D1120" s="252"/>
      <c r="E1120" s="252"/>
      <c r="F1120" s="252"/>
      <c r="G1120" s="252"/>
      <c r="H1120" s="252"/>
      <c r="I1120" s="253"/>
      <c r="J1120" s="254"/>
      <c r="K1120" s="271"/>
      <c r="L1120" s="256"/>
      <c r="M1120" s="257"/>
      <c r="N1120" s="250"/>
      <c r="O1120" s="9"/>
      <c r="P1120" s="10"/>
      <c r="Q1120" s="10"/>
      <c r="R1120" s="10"/>
      <c r="S1120" s="10"/>
      <c r="U1120" s="11"/>
    </row>
    <row r="1121">
      <c r="C1121" s="252"/>
      <c r="D1121" s="252"/>
      <c r="E1121" s="252"/>
      <c r="F1121" s="252"/>
      <c r="G1121" s="252"/>
      <c r="H1121" s="252"/>
      <c r="I1121" s="253"/>
      <c r="J1121" s="254"/>
      <c r="K1121" s="271"/>
      <c r="L1121" s="256"/>
      <c r="M1121" s="257"/>
      <c r="N1121" s="250"/>
      <c r="O1121" s="9"/>
      <c r="P1121" s="10"/>
      <c r="Q1121" s="10"/>
      <c r="R1121" s="10"/>
      <c r="S1121" s="10"/>
      <c r="U1121" s="11"/>
    </row>
    <row r="1122">
      <c r="C1122" s="252"/>
      <c r="D1122" s="252"/>
      <c r="E1122" s="252"/>
      <c r="F1122" s="252"/>
      <c r="G1122" s="252"/>
      <c r="H1122" s="252"/>
      <c r="I1122" s="253"/>
      <c r="J1122" s="254"/>
      <c r="K1122" s="271"/>
      <c r="L1122" s="256"/>
      <c r="M1122" s="257"/>
      <c r="N1122" s="250"/>
      <c r="O1122" s="9"/>
      <c r="P1122" s="10"/>
      <c r="Q1122" s="10"/>
      <c r="R1122" s="10"/>
      <c r="S1122" s="10"/>
      <c r="U1122" s="11"/>
    </row>
    <row r="1123">
      <c r="C1123" s="252"/>
      <c r="D1123" s="252"/>
      <c r="E1123" s="252"/>
      <c r="F1123" s="252"/>
      <c r="G1123" s="252"/>
      <c r="H1123" s="252"/>
      <c r="I1123" s="253"/>
      <c r="J1123" s="254"/>
      <c r="K1123" s="271"/>
      <c r="L1123" s="256"/>
      <c r="M1123" s="257"/>
      <c r="N1123" s="250"/>
      <c r="O1123" s="9"/>
      <c r="P1123" s="10"/>
      <c r="Q1123" s="10"/>
      <c r="R1123" s="10"/>
      <c r="S1123" s="10"/>
      <c r="U1123" s="11"/>
    </row>
    <row r="1124">
      <c r="C1124" s="252"/>
      <c r="D1124" s="252"/>
      <c r="E1124" s="252"/>
      <c r="F1124" s="252"/>
      <c r="G1124" s="252"/>
      <c r="H1124" s="252"/>
      <c r="I1124" s="253"/>
      <c r="J1124" s="254"/>
      <c r="K1124" s="271"/>
      <c r="L1124" s="256"/>
      <c r="M1124" s="257"/>
      <c r="N1124" s="250"/>
      <c r="O1124" s="9"/>
      <c r="P1124" s="10"/>
      <c r="Q1124" s="10"/>
      <c r="R1124" s="10"/>
      <c r="S1124" s="10"/>
      <c r="U1124" s="11"/>
    </row>
    <row r="1125">
      <c r="C1125" s="252"/>
      <c r="D1125" s="252"/>
      <c r="E1125" s="252"/>
      <c r="F1125" s="252"/>
      <c r="G1125" s="252"/>
      <c r="H1125" s="252"/>
      <c r="I1125" s="253"/>
      <c r="J1125" s="254"/>
      <c r="K1125" s="271"/>
      <c r="L1125" s="256"/>
      <c r="M1125" s="257"/>
      <c r="N1125" s="250"/>
      <c r="O1125" s="9"/>
      <c r="P1125" s="10"/>
      <c r="Q1125" s="10"/>
      <c r="R1125" s="10"/>
      <c r="S1125" s="10"/>
      <c r="U1125" s="11"/>
    </row>
    <row r="1126">
      <c r="C1126" s="252"/>
      <c r="D1126" s="252"/>
      <c r="E1126" s="252"/>
      <c r="F1126" s="252"/>
      <c r="G1126" s="252"/>
      <c r="H1126" s="252"/>
      <c r="I1126" s="253"/>
      <c r="J1126" s="254"/>
      <c r="K1126" s="271"/>
      <c r="L1126" s="256"/>
      <c r="M1126" s="257"/>
      <c r="N1126" s="250"/>
      <c r="O1126" s="9"/>
      <c r="P1126" s="10"/>
      <c r="Q1126" s="10"/>
      <c r="R1126" s="10"/>
      <c r="S1126" s="10"/>
      <c r="U1126" s="11"/>
    </row>
    <row r="1127">
      <c r="C1127" s="252"/>
      <c r="D1127" s="252"/>
      <c r="E1127" s="252"/>
      <c r="F1127" s="252"/>
      <c r="G1127" s="252"/>
      <c r="H1127" s="252"/>
      <c r="I1127" s="253"/>
      <c r="J1127" s="254"/>
      <c r="K1127" s="271"/>
      <c r="L1127" s="256"/>
      <c r="M1127" s="257"/>
      <c r="N1127" s="250"/>
      <c r="O1127" s="9"/>
      <c r="P1127" s="10"/>
      <c r="Q1127" s="10"/>
      <c r="R1127" s="10"/>
      <c r="S1127" s="10"/>
      <c r="U1127" s="11"/>
    </row>
    <row r="1128">
      <c r="C1128" s="252"/>
      <c r="D1128" s="252"/>
      <c r="E1128" s="252"/>
      <c r="F1128" s="252"/>
      <c r="G1128" s="252"/>
      <c r="H1128" s="252"/>
      <c r="I1128" s="253"/>
      <c r="J1128" s="254"/>
      <c r="K1128" s="271"/>
      <c r="L1128" s="256"/>
      <c r="M1128" s="257"/>
      <c r="N1128" s="250"/>
      <c r="O1128" s="9"/>
      <c r="P1128" s="10"/>
      <c r="Q1128" s="10"/>
      <c r="R1128" s="10"/>
      <c r="S1128" s="10"/>
      <c r="U1128" s="11"/>
    </row>
    <row r="1129">
      <c r="C1129" s="252"/>
      <c r="D1129" s="252"/>
      <c r="E1129" s="252"/>
      <c r="F1129" s="252"/>
      <c r="G1129" s="252"/>
      <c r="H1129" s="252"/>
      <c r="I1129" s="253"/>
      <c r="J1129" s="254"/>
      <c r="K1129" s="271"/>
      <c r="L1129" s="256"/>
      <c r="M1129" s="257"/>
      <c r="N1129" s="250"/>
      <c r="O1129" s="9"/>
      <c r="P1129" s="10"/>
      <c r="Q1129" s="10"/>
      <c r="R1129" s="10"/>
      <c r="S1129" s="10"/>
      <c r="U1129" s="11"/>
    </row>
    <row r="1130">
      <c r="C1130" s="252"/>
      <c r="D1130" s="252"/>
      <c r="E1130" s="252"/>
      <c r="F1130" s="252"/>
      <c r="G1130" s="252"/>
      <c r="H1130" s="252"/>
      <c r="I1130" s="253"/>
      <c r="J1130" s="254"/>
      <c r="K1130" s="271"/>
      <c r="L1130" s="256"/>
      <c r="M1130" s="257"/>
      <c r="N1130" s="250"/>
      <c r="O1130" s="9"/>
      <c r="P1130" s="10"/>
      <c r="Q1130" s="10"/>
      <c r="R1130" s="10"/>
      <c r="S1130" s="10"/>
      <c r="U1130" s="11"/>
    </row>
    <row r="1131">
      <c r="C1131" s="252"/>
      <c r="D1131" s="252"/>
      <c r="E1131" s="252"/>
      <c r="F1131" s="252"/>
      <c r="G1131" s="252"/>
      <c r="H1131" s="252"/>
      <c r="I1131" s="253"/>
      <c r="J1131" s="254"/>
      <c r="K1131" s="271"/>
      <c r="L1131" s="256"/>
      <c r="M1131" s="257"/>
      <c r="N1131" s="250"/>
      <c r="O1131" s="9"/>
      <c r="P1131" s="10"/>
      <c r="Q1131" s="10"/>
      <c r="R1131" s="10"/>
      <c r="S1131" s="10"/>
      <c r="U1131" s="11"/>
    </row>
    <row r="1132">
      <c r="C1132" s="252"/>
      <c r="D1132" s="252"/>
      <c r="E1132" s="252"/>
      <c r="F1132" s="252"/>
      <c r="G1132" s="252"/>
      <c r="H1132" s="252"/>
      <c r="I1132" s="253"/>
      <c r="J1132" s="254"/>
      <c r="K1132" s="271"/>
      <c r="L1132" s="256"/>
      <c r="M1132" s="257"/>
      <c r="N1132" s="250"/>
      <c r="O1132" s="9"/>
      <c r="P1132" s="10"/>
      <c r="Q1132" s="10"/>
      <c r="R1132" s="10"/>
      <c r="S1132" s="10"/>
      <c r="U1132" s="11"/>
    </row>
    <row r="1133">
      <c r="C1133" s="252"/>
      <c r="D1133" s="252"/>
      <c r="E1133" s="252"/>
      <c r="F1133" s="252"/>
      <c r="G1133" s="252"/>
      <c r="H1133" s="252"/>
      <c r="I1133" s="253"/>
      <c r="J1133" s="254"/>
      <c r="K1133" s="271"/>
      <c r="L1133" s="256"/>
      <c r="M1133" s="257"/>
      <c r="N1133" s="250"/>
      <c r="O1133" s="9"/>
      <c r="P1133" s="10"/>
      <c r="Q1133" s="10"/>
      <c r="R1133" s="10"/>
      <c r="S1133" s="10"/>
      <c r="U1133" s="11"/>
    </row>
    <row r="1134">
      <c r="C1134" s="252"/>
      <c r="D1134" s="252"/>
      <c r="E1134" s="252"/>
      <c r="F1134" s="252"/>
      <c r="G1134" s="252"/>
      <c r="H1134" s="252"/>
      <c r="I1134" s="253"/>
      <c r="J1134" s="254"/>
      <c r="K1134" s="271"/>
      <c r="L1134" s="256"/>
      <c r="M1134" s="257"/>
      <c r="N1134" s="250"/>
      <c r="O1134" s="9"/>
      <c r="P1134" s="10"/>
      <c r="Q1134" s="10"/>
      <c r="R1134" s="10"/>
      <c r="S1134" s="10"/>
      <c r="U1134" s="11"/>
    </row>
    <row r="1135">
      <c r="C1135" s="252"/>
      <c r="D1135" s="252"/>
      <c r="E1135" s="252"/>
      <c r="F1135" s="252"/>
      <c r="G1135" s="252"/>
      <c r="H1135" s="252"/>
      <c r="I1135" s="253"/>
      <c r="J1135" s="254"/>
      <c r="K1135" s="271"/>
      <c r="L1135" s="256"/>
      <c r="M1135" s="257"/>
      <c r="N1135" s="250"/>
      <c r="O1135" s="9"/>
      <c r="P1135" s="10"/>
      <c r="Q1135" s="10"/>
      <c r="R1135" s="10"/>
      <c r="S1135" s="10"/>
      <c r="U1135" s="11"/>
    </row>
    <row r="1136">
      <c r="C1136" s="252"/>
      <c r="D1136" s="252"/>
      <c r="E1136" s="252"/>
      <c r="F1136" s="252"/>
      <c r="G1136" s="252"/>
      <c r="H1136" s="252"/>
      <c r="I1136" s="253"/>
      <c r="J1136" s="254"/>
      <c r="K1136" s="271"/>
      <c r="L1136" s="256"/>
      <c r="M1136" s="257"/>
      <c r="N1136" s="250"/>
      <c r="O1136" s="9"/>
      <c r="P1136" s="10"/>
      <c r="Q1136" s="10"/>
      <c r="R1136" s="10"/>
      <c r="S1136" s="10"/>
      <c r="U1136" s="11"/>
    </row>
    <row r="1137">
      <c r="C1137" s="252"/>
      <c r="D1137" s="252"/>
      <c r="E1137" s="252"/>
      <c r="F1137" s="252"/>
      <c r="G1137" s="252"/>
      <c r="H1137" s="252"/>
      <c r="I1137" s="253"/>
      <c r="J1137" s="254"/>
      <c r="K1137" s="271"/>
      <c r="L1137" s="256"/>
      <c r="M1137" s="257"/>
      <c r="N1137" s="250"/>
      <c r="O1137" s="9"/>
      <c r="P1137" s="10"/>
      <c r="Q1137" s="10"/>
      <c r="R1137" s="10"/>
      <c r="S1137" s="10"/>
      <c r="U1137" s="11"/>
    </row>
    <row r="1138">
      <c r="C1138" s="252"/>
      <c r="D1138" s="252"/>
      <c r="E1138" s="252"/>
      <c r="F1138" s="252"/>
      <c r="G1138" s="252"/>
      <c r="H1138" s="252"/>
      <c r="I1138" s="253"/>
      <c r="J1138" s="254"/>
      <c r="K1138" s="271"/>
      <c r="L1138" s="256"/>
      <c r="M1138" s="257"/>
      <c r="N1138" s="250"/>
      <c r="O1138" s="9"/>
      <c r="P1138" s="10"/>
      <c r="Q1138" s="10"/>
      <c r="R1138" s="10"/>
      <c r="S1138" s="10"/>
      <c r="U1138" s="11"/>
    </row>
    <row r="1139">
      <c r="C1139" s="252"/>
      <c r="D1139" s="252"/>
      <c r="E1139" s="252"/>
      <c r="F1139" s="252"/>
      <c r="G1139" s="252"/>
      <c r="H1139" s="252"/>
      <c r="I1139" s="253"/>
      <c r="J1139" s="254"/>
      <c r="K1139" s="271"/>
      <c r="L1139" s="256"/>
      <c r="M1139" s="257"/>
      <c r="N1139" s="250"/>
      <c r="O1139" s="9"/>
      <c r="P1139" s="10"/>
      <c r="Q1139" s="10"/>
      <c r="R1139" s="10"/>
      <c r="S1139" s="10"/>
      <c r="U1139" s="11"/>
    </row>
    <row r="1140">
      <c r="C1140" s="252"/>
      <c r="D1140" s="252"/>
      <c r="E1140" s="252"/>
      <c r="F1140" s="252"/>
      <c r="G1140" s="252"/>
      <c r="H1140" s="252"/>
      <c r="I1140" s="253"/>
      <c r="J1140" s="254"/>
      <c r="K1140" s="271"/>
      <c r="L1140" s="256"/>
      <c r="M1140" s="257"/>
      <c r="N1140" s="250"/>
      <c r="O1140" s="9"/>
      <c r="P1140" s="10"/>
      <c r="Q1140" s="10"/>
      <c r="R1140" s="10"/>
      <c r="S1140" s="10"/>
      <c r="U1140" s="11"/>
    </row>
    <row r="1141">
      <c r="C1141" s="252"/>
      <c r="D1141" s="252"/>
      <c r="E1141" s="252"/>
      <c r="F1141" s="252"/>
      <c r="G1141" s="252"/>
      <c r="H1141" s="252"/>
      <c r="I1141" s="253"/>
      <c r="J1141" s="254"/>
      <c r="K1141" s="271"/>
      <c r="L1141" s="256"/>
      <c r="M1141" s="257"/>
      <c r="N1141" s="250"/>
      <c r="O1141" s="9"/>
      <c r="P1141" s="10"/>
      <c r="Q1141" s="10"/>
      <c r="R1141" s="10"/>
      <c r="S1141" s="10"/>
      <c r="U1141" s="11"/>
    </row>
    <row r="1142">
      <c r="C1142" s="252"/>
      <c r="D1142" s="252"/>
      <c r="E1142" s="252"/>
      <c r="F1142" s="252"/>
      <c r="G1142" s="252"/>
      <c r="H1142" s="252"/>
      <c r="I1142" s="253"/>
      <c r="J1142" s="254"/>
      <c r="K1142" s="271"/>
      <c r="L1142" s="256"/>
      <c r="M1142" s="257"/>
      <c r="N1142" s="250"/>
      <c r="O1142" s="9"/>
      <c r="P1142" s="10"/>
      <c r="Q1142" s="10"/>
      <c r="R1142" s="10"/>
      <c r="S1142" s="10"/>
      <c r="U1142" s="11"/>
    </row>
    <row r="1143">
      <c r="C1143" s="252"/>
      <c r="D1143" s="252"/>
      <c r="E1143" s="252"/>
      <c r="F1143" s="252"/>
      <c r="G1143" s="252"/>
      <c r="H1143" s="252"/>
      <c r="I1143" s="253"/>
      <c r="J1143" s="254"/>
      <c r="K1143" s="271"/>
      <c r="L1143" s="256"/>
      <c r="M1143" s="257"/>
      <c r="N1143" s="250"/>
      <c r="O1143" s="9"/>
      <c r="P1143" s="10"/>
      <c r="Q1143" s="10"/>
      <c r="R1143" s="10"/>
      <c r="S1143" s="10"/>
      <c r="U1143" s="11"/>
    </row>
    <row r="1144">
      <c r="C1144" s="252"/>
      <c r="D1144" s="252"/>
      <c r="E1144" s="252"/>
      <c r="F1144" s="252"/>
      <c r="G1144" s="252"/>
      <c r="H1144" s="252"/>
      <c r="I1144" s="253"/>
      <c r="J1144" s="254"/>
      <c r="K1144" s="271"/>
      <c r="L1144" s="256"/>
      <c r="M1144" s="257"/>
      <c r="N1144" s="250"/>
      <c r="O1144" s="9"/>
      <c r="P1144" s="10"/>
      <c r="Q1144" s="10"/>
      <c r="R1144" s="10"/>
      <c r="S1144" s="10"/>
      <c r="U1144" s="11"/>
    </row>
    <row r="1145">
      <c r="C1145" s="252"/>
      <c r="D1145" s="252"/>
      <c r="E1145" s="252"/>
      <c r="F1145" s="252"/>
      <c r="G1145" s="252"/>
      <c r="H1145" s="252"/>
      <c r="I1145" s="253"/>
      <c r="J1145" s="254"/>
      <c r="K1145" s="271"/>
      <c r="L1145" s="256"/>
      <c r="M1145" s="257"/>
      <c r="N1145" s="250"/>
      <c r="O1145" s="9"/>
      <c r="P1145" s="10"/>
      <c r="Q1145" s="10"/>
      <c r="R1145" s="10"/>
      <c r="S1145" s="10"/>
      <c r="U1145" s="11"/>
    </row>
    <row r="1146">
      <c r="C1146" s="252"/>
      <c r="D1146" s="252"/>
      <c r="E1146" s="252"/>
      <c r="F1146" s="252"/>
      <c r="G1146" s="252"/>
      <c r="H1146" s="252"/>
      <c r="I1146" s="253"/>
      <c r="J1146" s="254"/>
      <c r="K1146" s="271"/>
      <c r="L1146" s="256"/>
      <c r="M1146" s="257"/>
      <c r="N1146" s="250"/>
      <c r="O1146" s="9"/>
      <c r="P1146" s="10"/>
      <c r="Q1146" s="10"/>
      <c r="R1146" s="10"/>
      <c r="S1146" s="10"/>
      <c r="U1146" s="11"/>
    </row>
    <row r="1147">
      <c r="C1147" s="252"/>
      <c r="D1147" s="252"/>
      <c r="E1147" s="252"/>
      <c r="F1147" s="252"/>
      <c r="G1147" s="252"/>
      <c r="H1147" s="252"/>
      <c r="I1147" s="253"/>
      <c r="J1147" s="254"/>
      <c r="K1147" s="271"/>
      <c r="L1147" s="256"/>
      <c r="M1147" s="257"/>
      <c r="N1147" s="250"/>
      <c r="O1147" s="9"/>
      <c r="P1147" s="10"/>
      <c r="Q1147" s="10"/>
      <c r="R1147" s="10"/>
      <c r="S1147" s="10"/>
      <c r="U1147" s="11"/>
    </row>
    <row r="1148">
      <c r="C1148" s="252"/>
      <c r="D1148" s="252"/>
      <c r="E1148" s="252"/>
      <c r="F1148" s="252"/>
      <c r="G1148" s="252"/>
      <c r="H1148" s="252"/>
      <c r="I1148" s="253"/>
      <c r="J1148" s="254"/>
      <c r="K1148" s="271"/>
      <c r="L1148" s="256"/>
      <c r="M1148" s="257"/>
      <c r="N1148" s="250"/>
      <c r="O1148" s="9"/>
      <c r="P1148" s="10"/>
      <c r="Q1148" s="10"/>
      <c r="R1148" s="10"/>
      <c r="S1148" s="10"/>
      <c r="U1148" s="11"/>
    </row>
    <row r="1149">
      <c r="C1149" s="252"/>
      <c r="D1149" s="252"/>
      <c r="E1149" s="252"/>
      <c r="F1149" s="252"/>
      <c r="G1149" s="252"/>
      <c r="H1149" s="252"/>
      <c r="I1149" s="253"/>
      <c r="J1149" s="254"/>
      <c r="K1149" s="271"/>
      <c r="L1149" s="256"/>
      <c r="M1149" s="257"/>
      <c r="N1149" s="250"/>
      <c r="O1149" s="9"/>
      <c r="P1149" s="10"/>
      <c r="Q1149" s="10"/>
      <c r="R1149" s="10"/>
      <c r="S1149" s="10"/>
      <c r="U1149" s="11"/>
    </row>
    <row r="1150">
      <c r="C1150" s="252"/>
      <c r="D1150" s="252"/>
      <c r="E1150" s="252"/>
      <c r="F1150" s="252"/>
      <c r="G1150" s="252"/>
      <c r="H1150" s="252"/>
      <c r="I1150" s="253"/>
      <c r="J1150" s="254"/>
      <c r="K1150" s="271"/>
      <c r="L1150" s="256"/>
      <c r="M1150" s="257"/>
      <c r="N1150" s="250"/>
      <c r="O1150" s="9"/>
      <c r="P1150" s="10"/>
      <c r="Q1150" s="10"/>
      <c r="R1150" s="10"/>
      <c r="S1150" s="10"/>
      <c r="U1150" s="11"/>
    </row>
    <row r="1151">
      <c r="C1151" s="252"/>
      <c r="D1151" s="252"/>
      <c r="E1151" s="252"/>
      <c r="F1151" s="252"/>
      <c r="G1151" s="252"/>
      <c r="H1151" s="252"/>
      <c r="I1151" s="253"/>
      <c r="J1151" s="254"/>
      <c r="K1151" s="271"/>
      <c r="L1151" s="256"/>
      <c r="M1151" s="257"/>
      <c r="N1151" s="250"/>
      <c r="O1151" s="9"/>
      <c r="P1151" s="10"/>
      <c r="Q1151" s="10"/>
      <c r="R1151" s="10"/>
      <c r="S1151" s="10"/>
      <c r="U1151" s="11"/>
    </row>
    <row r="1152">
      <c r="C1152" s="252"/>
      <c r="D1152" s="252"/>
      <c r="E1152" s="252"/>
      <c r="F1152" s="252"/>
      <c r="G1152" s="252"/>
      <c r="H1152" s="252"/>
      <c r="I1152" s="253"/>
      <c r="J1152" s="254"/>
      <c r="K1152" s="271"/>
      <c r="L1152" s="256"/>
      <c r="M1152" s="257"/>
      <c r="N1152" s="250"/>
      <c r="O1152" s="9"/>
      <c r="P1152" s="10"/>
      <c r="Q1152" s="10"/>
      <c r="R1152" s="10"/>
      <c r="S1152" s="10"/>
      <c r="U1152" s="11"/>
    </row>
    <row r="1153">
      <c r="C1153" s="252"/>
      <c r="D1153" s="252"/>
      <c r="E1153" s="252"/>
      <c r="F1153" s="252"/>
      <c r="G1153" s="252"/>
      <c r="H1153" s="252"/>
      <c r="I1153" s="253"/>
      <c r="J1153" s="254"/>
      <c r="K1153" s="271"/>
      <c r="L1153" s="256"/>
      <c r="M1153" s="257"/>
      <c r="N1153" s="250"/>
      <c r="O1153" s="9"/>
      <c r="P1153" s="10"/>
      <c r="Q1153" s="10"/>
      <c r="R1153" s="10"/>
      <c r="S1153" s="10"/>
      <c r="U1153" s="11"/>
    </row>
    <row r="1154">
      <c r="C1154" s="252"/>
      <c r="D1154" s="252"/>
      <c r="E1154" s="252"/>
      <c r="F1154" s="252"/>
      <c r="G1154" s="252"/>
      <c r="H1154" s="252"/>
      <c r="I1154" s="253"/>
      <c r="J1154" s="254"/>
      <c r="K1154" s="271"/>
      <c r="L1154" s="256"/>
      <c r="M1154" s="257"/>
      <c r="N1154" s="250"/>
      <c r="O1154" s="9"/>
      <c r="P1154" s="10"/>
      <c r="Q1154" s="10"/>
      <c r="R1154" s="10"/>
      <c r="S1154" s="10"/>
      <c r="U1154" s="11"/>
    </row>
    <row r="1155">
      <c r="C1155" s="252"/>
      <c r="D1155" s="252"/>
      <c r="E1155" s="252"/>
      <c r="F1155" s="252"/>
      <c r="G1155" s="252"/>
      <c r="H1155" s="252"/>
      <c r="I1155" s="253"/>
      <c r="J1155" s="254"/>
      <c r="K1155" s="271"/>
      <c r="L1155" s="256"/>
      <c r="M1155" s="257"/>
      <c r="N1155" s="250"/>
      <c r="O1155" s="9"/>
      <c r="P1155" s="10"/>
      <c r="Q1155" s="10"/>
      <c r="R1155" s="10"/>
      <c r="S1155" s="10"/>
      <c r="U1155" s="11"/>
    </row>
    <row r="1156">
      <c r="C1156" s="252"/>
      <c r="D1156" s="252"/>
      <c r="E1156" s="252"/>
      <c r="F1156" s="252"/>
      <c r="G1156" s="252"/>
      <c r="H1156" s="252"/>
      <c r="I1156" s="253"/>
      <c r="J1156" s="254"/>
      <c r="K1156" s="271"/>
      <c r="L1156" s="256"/>
      <c r="M1156" s="257"/>
      <c r="N1156" s="250"/>
      <c r="O1156" s="9"/>
      <c r="P1156" s="10"/>
      <c r="Q1156" s="10"/>
      <c r="R1156" s="10"/>
      <c r="S1156" s="10"/>
      <c r="U1156" s="11"/>
    </row>
    <row r="1157">
      <c r="C1157" s="252"/>
      <c r="D1157" s="252"/>
      <c r="E1157" s="252"/>
      <c r="F1157" s="252"/>
      <c r="G1157" s="252"/>
      <c r="H1157" s="252"/>
      <c r="I1157" s="253"/>
      <c r="J1157" s="254"/>
      <c r="K1157" s="271"/>
      <c r="L1157" s="256"/>
      <c r="M1157" s="257"/>
      <c r="N1157" s="250"/>
      <c r="O1157" s="9"/>
      <c r="P1157" s="10"/>
      <c r="Q1157" s="10"/>
      <c r="R1157" s="10"/>
      <c r="S1157" s="10"/>
      <c r="U1157" s="11"/>
    </row>
    <row r="1158">
      <c r="C1158" s="252"/>
      <c r="D1158" s="252"/>
      <c r="E1158" s="252"/>
      <c r="F1158" s="252"/>
      <c r="G1158" s="252"/>
      <c r="H1158" s="252"/>
      <c r="I1158" s="253"/>
      <c r="J1158" s="254"/>
      <c r="K1158" s="271"/>
      <c r="L1158" s="256"/>
      <c r="M1158" s="257"/>
      <c r="N1158" s="250"/>
      <c r="O1158" s="9"/>
      <c r="P1158" s="10"/>
      <c r="Q1158" s="10"/>
      <c r="R1158" s="10"/>
      <c r="S1158" s="10"/>
      <c r="U1158" s="11"/>
    </row>
    <row r="1159">
      <c r="C1159" s="252"/>
      <c r="D1159" s="252"/>
      <c r="E1159" s="252"/>
      <c r="F1159" s="252"/>
      <c r="G1159" s="252"/>
      <c r="H1159" s="252"/>
      <c r="I1159" s="253"/>
      <c r="J1159" s="254"/>
      <c r="K1159" s="271"/>
      <c r="L1159" s="256"/>
      <c r="M1159" s="257"/>
      <c r="N1159" s="250"/>
      <c r="O1159" s="9"/>
      <c r="P1159" s="10"/>
      <c r="Q1159" s="10"/>
      <c r="R1159" s="10"/>
      <c r="S1159" s="10"/>
      <c r="U1159" s="11"/>
    </row>
    <row r="1160">
      <c r="C1160" s="252"/>
      <c r="D1160" s="252"/>
      <c r="E1160" s="252"/>
      <c r="F1160" s="252"/>
      <c r="G1160" s="252"/>
      <c r="H1160" s="252"/>
      <c r="I1160" s="253"/>
      <c r="J1160" s="254"/>
      <c r="K1160" s="271"/>
      <c r="L1160" s="256"/>
      <c r="M1160" s="257"/>
      <c r="N1160" s="250"/>
      <c r="O1160" s="9"/>
      <c r="P1160" s="10"/>
      <c r="Q1160" s="10"/>
      <c r="R1160" s="10"/>
      <c r="S1160" s="10"/>
      <c r="U1160" s="11"/>
    </row>
    <row r="1161">
      <c r="C1161" s="252"/>
      <c r="D1161" s="252"/>
      <c r="E1161" s="252"/>
      <c r="F1161" s="252"/>
      <c r="G1161" s="252"/>
      <c r="H1161" s="252"/>
      <c r="I1161" s="253"/>
      <c r="J1161" s="254"/>
      <c r="K1161" s="271"/>
      <c r="L1161" s="256"/>
      <c r="M1161" s="257"/>
      <c r="N1161" s="250"/>
      <c r="O1161" s="9"/>
      <c r="P1161" s="10"/>
      <c r="Q1161" s="10"/>
      <c r="R1161" s="10"/>
      <c r="S1161" s="10"/>
      <c r="U1161" s="11"/>
    </row>
    <row r="1162">
      <c r="C1162" s="252"/>
      <c r="D1162" s="252"/>
      <c r="E1162" s="252"/>
      <c r="F1162" s="252"/>
      <c r="G1162" s="252"/>
      <c r="H1162" s="252"/>
      <c r="I1162" s="253"/>
      <c r="J1162" s="254"/>
      <c r="K1162" s="271"/>
      <c r="L1162" s="256"/>
      <c r="M1162" s="257"/>
      <c r="N1162" s="250"/>
      <c r="O1162" s="9"/>
      <c r="P1162" s="10"/>
      <c r="Q1162" s="10"/>
      <c r="R1162" s="10"/>
      <c r="S1162" s="10"/>
      <c r="U1162" s="11"/>
    </row>
    <row r="1163">
      <c r="C1163" s="252"/>
      <c r="D1163" s="252"/>
      <c r="E1163" s="252"/>
      <c r="F1163" s="252"/>
      <c r="G1163" s="252"/>
      <c r="H1163" s="252"/>
      <c r="I1163" s="253"/>
      <c r="J1163" s="254"/>
      <c r="K1163" s="271"/>
      <c r="L1163" s="256"/>
      <c r="M1163" s="257"/>
      <c r="N1163" s="250"/>
      <c r="O1163" s="9"/>
      <c r="P1163" s="10"/>
      <c r="Q1163" s="10"/>
      <c r="R1163" s="10"/>
      <c r="S1163" s="10"/>
      <c r="U1163" s="11"/>
    </row>
    <row r="1164">
      <c r="C1164" s="252"/>
      <c r="D1164" s="252"/>
      <c r="E1164" s="252"/>
      <c r="F1164" s="252"/>
      <c r="G1164" s="252"/>
      <c r="H1164" s="252"/>
      <c r="I1164" s="253"/>
      <c r="J1164" s="254"/>
      <c r="K1164" s="271"/>
      <c r="L1164" s="256"/>
      <c r="M1164" s="257"/>
      <c r="N1164" s="250"/>
      <c r="O1164" s="9"/>
      <c r="P1164" s="10"/>
      <c r="Q1164" s="10"/>
      <c r="R1164" s="10"/>
      <c r="S1164" s="10"/>
      <c r="U1164" s="11"/>
    </row>
    <row r="1165">
      <c r="C1165" s="252"/>
      <c r="D1165" s="252"/>
      <c r="E1165" s="252"/>
      <c r="F1165" s="252"/>
      <c r="G1165" s="252"/>
      <c r="H1165" s="252"/>
      <c r="I1165" s="253"/>
      <c r="J1165" s="254"/>
      <c r="K1165" s="271"/>
      <c r="L1165" s="256"/>
      <c r="M1165" s="257"/>
      <c r="N1165" s="250"/>
      <c r="O1165" s="9"/>
      <c r="P1165" s="10"/>
      <c r="Q1165" s="10"/>
      <c r="R1165" s="10"/>
      <c r="S1165" s="10"/>
      <c r="U1165" s="11"/>
    </row>
    <row r="1166">
      <c r="C1166" s="252"/>
      <c r="D1166" s="252"/>
      <c r="E1166" s="252"/>
      <c r="F1166" s="252"/>
      <c r="G1166" s="252"/>
      <c r="H1166" s="252"/>
      <c r="I1166" s="253"/>
      <c r="J1166" s="254"/>
      <c r="K1166" s="271"/>
      <c r="L1166" s="256"/>
      <c r="M1166" s="257"/>
      <c r="N1166" s="250"/>
      <c r="O1166" s="9"/>
      <c r="P1166" s="10"/>
      <c r="Q1166" s="10"/>
      <c r="R1166" s="10"/>
      <c r="S1166" s="10"/>
      <c r="U1166" s="11"/>
    </row>
    <row r="1167">
      <c r="C1167" s="252"/>
      <c r="D1167" s="252"/>
      <c r="E1167" s="252"/>
      <c r="F1167" s="252"/>
      <c r="G1167" s="252"/>
      <c r="H1167" s="252"/>
      <c r="I1167" s="253"/>
      <c r="J1167" s="254"/>
      <c r="K1167" s="271"/>
      <c r="L1167" s="256"/>
      <c r="M1167" s="257"/>
      <c r="N1167" s="250"/>
      <c r="O1167" s="9"/>
      <c r="P1167" s="10"/>
      <c r="Q1167" s="10"/>
      <c r="R1167" s="10"/>
      <c r="S1167" s="10"/>
      <c r="U1167" s="11"/>
    </row>
    <row r="1168">
      <c r="C1168" s="252"/>
      <c r="D1168" s="252"/>
      <c r="E1168" s="252"/>
      <c r="F1168" s="252"/>
      <c r="G1168" s="252"/>
      <c r="H1168" s="252"/>
      <c r="I1168" s="253"/>
      <c r="J1168" s="254"/>
      <c r="K1168" s="271"/>
      <c r="L1168" s="256"/>
      <c r="M1168" s="257"/>
      <c r="N1168" s="250"/>
      <c r="O1168" s="9"/>
      <c r="P1168" s="10"/>
      <c r="Q1168" s="10"/>
      <c r="R1168" s="10"/>
      <c r="S1168" s="10"/>
      <c r="U1168" s="11"/>
    </row>
    <row r="1169">
      <c r="C1169" s="252"/>
      <c r="D1169" s="252"/>
      <c r="E1169" s="252"/>
      <c r="F1169" s="252"/>
      <c r="G1169" s="252"/>
      <c r="H1169" s="252"/>
      <c r="I1169" s="253"/>
      <c r="J1169" s="254"/>
      <c r="K1169" s="271"/>
      <c r="L1169" s="256"/>
      <c r="M1169" s="257"/>
      <c r="N1169" s="250"/>
      <c r="O1169" s="9"/>
      <c r="P1169" s="10"/>
      <c r="Q1169" s="10"/>
      <c r="R1169" s="10"/>
      <c r="S1169" s="10"/>
      <c r="U1169" s="11"/>
    </row>
    <row r="1170">
      <c r="C1170" s="252"/>
      <c r="D1170" s="252"/>
      <c r="E1170" s="252"/>
      <c r="F1170" s="252"/>
      <c r="G1170" s="252"/>
      <c r="H1170" s="252"/>
      <c r="I1170" s="253"/>
      <c r="J1170" s="254"/>
      <c r="K1170" s="271"/>
      <c r="L1170" s="256"/>
      <c r="M1170" s="257"/>
      <c r="N1170" s="250"/>
      <c r="O1170" s="9"/>
      <c r="P1170" s="10"/>
      <c r="Q1170" s="10"/>
      <c r="R1170" s="10"/>
      <c r="S1170" s="10"/>
      <c r="U1170" s="11"/>
    </row>
    <row r="1171">
      <c r="C1171" s="252"/>
      <c r="D1171" s="252"/>
      <c r="E1171" s="252"/>
      <c r="F1171" s="252"/>
      <c r="G1171" s="252"/>
      <c r="H1171" s="252"/>
      <c r="I1171" s="253"/>
      <c r="J1171" s="254"/>
      <c r="K1171" s="271"/>
      <c r="L1171" s="256"/>
      <c r="M1171" s="257"/>
      <c r="N1171" s="250"/>
      <c r="O1171" s="9"/>
      <c r="P1171" s="10"/>
      <c r="Q1171" s="10"/>
      <c r="R1171" s="10"/>
      <c r="S1171" s="10"/>
      <c r="U1171" s="11"/>
    </row>
    <row r="1172">
      <c r="C1172" s="252"/>
      <c r="D1172" s="252"/>
      <c r="E1172" s="252"/>
      <c r="F1172" s="252"/>
      <c r="G1172" s="252"/>
      <c r="H1172" s="252"/>
      <c r="I1172" s="253"/>
      <c r="J1172" s="254"/>
      <c r="K1172" s="271"/>
      <c r="L1172" s="256"/>
      <c r="M1172" s="257"/>
      <c r="N1172" s="250"/>
      <c r="O1172" s="9"/>
      <c r="P1172" s="10"/>
      <c r="Q1172" s="10"/>
      <c r="R1172" s="10"/>
      <c r="S1172" s="10"/>
      <c r="U1172" s="11"/>
    </row>
    <row r="1173">
      <c r="C1173" s="252"/>
      <c r="D1173" s="252"/>
      <c r="E1173" s="252"/>
      <c r="F1173" s="252"/>
      <c r="G1173" s="252"/>
      <c r="H1173" s="252"/>
      <c r="I1173" s="253"/>
      <c r="J1173" s="254"/>
      <c r="K1173" s="271"/>
      <c r="L1173" s="256"/>
      <c r="M1173" s="257"/>
      <c r="N1173" s="250"/>
      <c r="O1173" s="9"/>
      <c r="P1173" s="10"/>
      <c r="Q1173" s="10"/>
      <c r="R1173" s="10"/>
      <c r="S1173" s="10"/>
      <c r="U1173" s="11"/>
    </row>
    <row r="1174">
      <c r="C1174" s="252"/>
      <c r="D1174" s="252"/>
      <c r="E1174" s="252"/>
      <c r="F1174" s="252"/>
      <c r="G1174" s="252"/>
      <c r="H1174" s="252"/>
      <c r="I1174" s="253"/>
      <c r="J1174" s="254"/>
      <c r="K1174" s="271"/>
      <c r="L1174" s="256"/>
      <c r="M1174" s="257"/>
      <c r="N1174" s="250"/>
      <c r="O1174" s="9"/>
      <c r="P1174" s="10"/>
      <c r="Q1174" s="10"/>
      <c r="R1174" s="10"/>
      <c r="S1174" s="10"/>
      <c r="U1174" s="11"/>
    </row>
    <row r="1175">
      <c r="C1175" s="252"/>
      <c r="D1175" s="252"/>
      <c r="E1175" s="252"/>
      <c r="F1175" s="252"/>
      <c r="G1175" s="252"/>
      <c r="H1175" s="252"/>
      <c r="I1175" s="253"/>
      <c r="J1175" s="254"/>
      <c r="K1175" s="271"/>
      <c r="L1175" s="256"/>
      <c r="M1175" s="257"/>
      <c r="N1175" s="250"/>
      <c r="O1175" s="9"/>
      <c r="P1175" s="10"/>
      <c r="Q1175" s="10"/>
      <c r="R1175" s="10"/>
      <c r="S1175" s="10"/>
      <c r="U1175" s="11"/>
    </row>
    <row r="1176">
      <c r="C1176" s="252"/>
      <c r="D1176" s="252"/>
      <c r="E1176" s="252"/>
      <c r="F1176" s="252"/>
      <c r="G1176" s="252"/>
      <c r="H1176" s="252"/>
      <c r="I1176" s="253"/>
      <c r="J1176" s="254"/>
      <c r="K1176" s="271"/>
      <c r="L1176" s="256"/>
      <c r="M1176" s="257"/>
      <c r="N1176" s="250"/>
      <c r="O1176" s="9"/>
      <c r="P1176" s="10"/>
      <c r="Q1176" s="10"/>
      <c r="R1176" s="10"/>
      <c r="S1176" s="10"/>
      <c r="U1176" s="11"/>
    </row>
    <row r="1177">
      <c r="C1177" s="252"/>
      <c r="D1177" s="252"/>
      <c r="E1177" s="252"/>
      <c r="F1177" s="252"/>
      <c r="G1177" s="252"/>
      <c r="H1177" s="252"/>
      <c r="I1177" s="253"/>
      <c r="J1177" s="254"/>
      <c r="K1177" s="271"/>
      <c r="L1177" s="256"/>
      <c r="M1177" s="257"/>
      <c r="N1177" s="250"/>
      <c r="O1177" s="9"/>
      <c r="P1177" s="10"/>
      <c r="Q1177" s="10"/>
      <c r="R1177" s="10"/>
      <c r="S1177" s="10"/>
      <c r="U1177" s="11"/>
    </row>
    <row r="1178">
      <c r="C1178" s="252"/>
      <c r="D1178" s="252"/>
      <c r="E1178" s="252"/>
      <c r="F1178" s="252"/>
      <c r="G1178" s="252"/>
      <c r="H1178" s="252"/>
      <c r="I1178" s="253"/>
      <c r="J1178" s="254"/>
      <c r="K1178" s="271"/>
      <c r="L1178" s="256"/>
      <c r="M1178" s="257"/>
      <c r="N1178" s="250"/>
      <c r="O1178" s="9"/>
      <c r="P1178" s="10"/>
      <c r="Q1178" s="10"/>
      <c r="R1178" s="10"/>
      <c r="S1178" s="10"/>
      <c r="U1178" s="11"/>
    </row>
    <row r="1179">
      <c r="C1179" s="252"/>
      <c r="D1179" s="252"/>
      <c r="E1179" s="252"/>
      <c r="F1179" s="252"/>
      <c r="G1179" s="252"/>
      <c r="H1179" s="252"/>
      <c r="I1179" s="253"/>
      <c r="J1179" s="254"/>
      <c r="K1179" s="271"/>
      <c r="L1179" s="256"/>
      <c r="M1179" s="257"/>
      <c r="N1179" s="250"/>
      <c r="O1179" s="9"/>
      <c r="P1179" s="10"/>
      <c r="Q1179" s="10"/>
      <c r="R1179" s="10"/>
      <c r="S1179" s="10"/>
      <c r="U1179" s="11"/>
    </row>
    <row r="1180">
      <c r="C1180" s="252"/>
      <c r="D1180" s="252"/>
      <c r="E1180" s="252"/>
      <c r="F1180" s="252"/>
      <c r="G1180" s="252"/>
      <c r="H1180" s="252"/>
      <c r="I1180" s="253"/>
      <c r="J1180" s="254"/>
      <c r="K1180" s="271"/>
      <c r="L1180" s="256"/>
      <c r="M1180" s="257"/>
      <c r="N1180" s="250"/>
      <c r="O1180" s="9"/>
      <c r="P1180" s="10"/>
      <c r="Q1180" s="10"/>
      <c r="R1180" s="10"/>
      <c r="S1180" s="10"/>
      <c r="U1180" s="11"/>
    </row>
    <row r="1181">
      <c r="C1181" s="252"/>
      <c r="D1181" s="252"/>
      <c r="E1181" s="252"/>
      <c r="F1181" s="252"/>
      <c r="G1181" s="252"/>
      <c r="H1181" s="252"/>
      <c r="I1181" s="253"/>
      <c r="J1181" s="254"/>
      <c r="K1181" s="271"/>
      <c r="L1181" s="256"/>
      <c r="M1181" s="257"/>
      <c r="N1181" s="250"/>
      <c r="O1181" s="9"/>
      <c r="P1181" s="10"/>
      <c r="Q1181" s="10"/>
      <c r="R1181" s="10"/>
      <c r="S1181" s="10"/>
      <c r="U1181" s="11"/>
    </row>
    <row r="1182">
      <c r="C1182" s="252"/>
      <c r="D1182" s="252"/>
      <c r="E1182" s="252"/>
      <c r="F1182" s="252"/>
      <c r="G1182" s="252"/>
      <c r="H1182" s="252"/>
      <c r="I1182" s="253"/>
      <c r="J1182" s="254"/>
      <c r="K1182" s="271"/>
      <c r="L1182" s="256"/>
      <c r="M1182" s="257"/>
      <c r="N1182" s="250"/>
      <c r="O1182" s="9"/>
      <c r="P1182" s="10"/>
      <c r="Q1182" s="10"/>
      <c r="R1182" s="10"/>
      <c r="S1182" s="10"/>
      <c r="U1182" s="11"/>
    </row>
    <row r="1183">
      <c r="C1183" s="252"/>
      <c r="D1183" s="252"/>
      <c r="E1183" s="252"/>
      <c r="F1183" s="252"/>
      <c r="G1183" s="252"/>
      <c r="H1183" s="252"/>
      <c r="I1183" s="253"/>
      <c r="J1183" s="254"/>
      <c r="K1183" s="271"/>
      <c r="L1183" s="256"/>
      <c r="M1183" s="257"/>
      <c r="N1183" s="250"/>
      <c r="O1183" s="9"/>
      <c r="P1183" s="10"/>
      <c r="Q1183" s="10"/>
      <c r="R1183" s="10"/>
      <c r="S1183" s="10"/>
      <c r="U1183" s="11"/>
    </row>
    <row r="1184">
      <c r="C1184" s="252"/>
      <c r="D1184" s="252"/>
      <c r="E1184" s="252"/>
      <c r="F1184" s="252"/>
      <c r="G1184" s="252"/>
      <c r="H1184" s="252"/>
      <c r="I1184" s="253"/>
      <c r="J1184" s="254"/>
      <c r="K1184" s="271"/>
      <c r="L1184" s="256"/>
      <c r="M1184" s="257"/>
      <c r="N1184" s="250"/>
      <c r="O1184" s="9"/>
      <c r="P1184" s="10"/>
      <c r="Q1184" s="10"/>
      <c r="R1184" s="10"/>
      <c r="S1184" s="10"/>
      <c r="U1184" s="11"/>
    </row>
    <row r="1185">
      <c r="C1185" s="252"/>
      <c r="D1185" s="252"/>
      <c r="E1185" s="252"/>
      <c r="F1185" s="252"/>
      <c r="G1185" s="252"/>
      <c r="H1185" s="252"/>
      <c r="I1185" s="253"/>
      <c r="J1185" s="254"/>
      <c r="K1185" s="271"/>
      <c r="L1185" s="256"/>
      <c r="M1185" s="257"/>
      <c r="N1185" s="250"/>
      <c r="O1185" s="9"/>
      <c r="P1185" s="10"/>
      <c r="Q1185" s="10"/>
      <c r="R1185" s="10"/>
      <c r="S1185" s="10"/>
      <c r="U1185" s="11"/>
    </row>
    <row r="1186">
      <c r="C1186" s="252"/>
      <c r="D1186" s="252"/>
      <c r="E1186" s="252"/>
      <c r="F1186" s="252"/>
      <c r="G1186" s="252"/>
      <c r="H1186" s="252"/>
      <c r="I1186" s="253"/>
      <c r="J1186" s="254"/>
      <c r="K1186" s="271"/>
      <c r="L1186" s="256"/>
      <c r="M1186" s="257"/>
      <c r="N1186" s="250"/>
      <c r="O1186" s="9"/>
      <c r="P1186" s="10"/>
      <c r="Q1186" s="10"/>
      <c r="R1186" s="10"/>
      <c r="S1186" s="10"/>
      <c r="U1186" s="11"/>
    </row>
    <row r="1187">
      <c r="C1187" s="252"/>
      <c r="D1187" s="252"/>
      <c r="E1187" s="252"/>
      <c r="F1187" s="252"/>
      <c r="G1187" s="252"/>
      <c r="H1187" s="252"/>
      <c r="I1187" s="253"/>
      <c r="J1187" s="254"/>
      <c r="K1187" s="271"/>
      <c r="L1187" s="256"/>
      <c r="M1187" s="257"/>
      <c r="N1187" s="250"/>
      <c r="O1187" s="9"/>
      <c r="P1187" s="10"/>
      <c r="Q1187" s="10"/>
      <c r="R1187" s="10"/>
      <c r="S1187" s="10"/>
      <c r="U1187" s="11"/>
    </row>
    <row r="1188">
      <c r="C1188" s="252"/>
      <c r="D1188" s="252"/>
      <c r="E1188" s="252"/>
      <c r="F1188" s="252"/>
      <c r="G1188" s="252"/>
      <c r="H1188" s="252"/>
      <c r="I1188" s="253"/>
      <c r="J1188" s="254"/>
      <c r="K1188" s="271"/>
      <c r="L1188" s="256"/>
      <c r="M1188" s="257"/>
      <c r="N1188" s="250"/>
      <c r="O1188" s="9"/>
      <c r="P1188" s="10"/>
      <c r="Q1188" s="10"/>
      <c r="R1188" s="10"/>
      <c r="S1188" s="10"/>
      <c r="U1188" s="11"/>
    </row>
    <row r="1189">
      <c r="C1189" s="252"/>
      <c r="D1189" s="252"/>
      <c r="E1189" s="252"/>
      <c r="F1189" s="252"/>
      <c r="G1189" s="252"/>
      <c r="H1189" s="252"/>
      <c r="I1189" s="253"/>
      <c r="J1189" s="254"/>
      <c r="K1189" s="271"/>
      <c r="L1189" s="256"/>
      <c r="M1189" s="257"/>
      <c r="N1189" s="250"/>
      <c r="O1189" s="9"/>
      <c r="P1189" s="10"/>
      <c r="Q1189" s="10"/>
      <c r="R1189" s="10"/>
      <c r="S1189" s="10"/>
      <c r="U1189" s="11"/>
    </row>
    <row r="1190">
      <c r="C1190" s="252"/>
      <c r="D1190" s="252"/>
      <c r="E1190" s="252"/>
      <c r="F1190" s="252"/>
      <c r="G1190" s="252"/>
      <c r="H1190" s="252"/>
      <c r="I1190" s="253"/>
      <c r="J1190" s="254"/>
      <c r="K1190" s="271"/>
      <c r="L1190" s="256"/>
      <c r="M1190" s="257"/>
      <c r="N1190" s="250"/>
      <c r="O1190" s="9"/>
      <c r="P1190" s="10"/>
      <c r="Q1190" s="10"/>
      <c r="R1190" s="10"/>
      <c r="S1190" s="10"/>
      <c r="U1190" s="11"/>
    </row>
    <row r="1191">
      <c r="C1191" s="252"/>
      <c r="D1191" s="252"/>
      <c r="E1191" s="252"/>
      <c r="F1191" s="252"/>
      <c r="G1191" s="252"/>
      <c r="H1191" s="252"/>
      <c r="I1191" s="253"/>
      <c r="J1191" s="254"/>
      <c r="K1191" s="271"/>
      <c r="L1191" s="256"/>
      <c r="M1191" s="257"/>
      <c r="N1191" s="250"/>
      <c r="O1191" s="9"/>
      <c r="P1191" s="10"/>
      <c r="Q1191" s="10"/>
      <c r="R1191" s="10"/>
      <c r="S1191" s="10"/>
      <c r="U1191" s="11"/>
    </row>
    <row r="1192">
      <c r="C1192" s="252"/>
      <c r="D1192" s="252"/>
      <c r="E1192" s="252"/>
      <c r="F1192" s="252"/>
      <c r="G1192" s="252"/>
      <c r="H1192" s="252"/>
      <c r="I1192" s="253"/>
      <c r="J1192" s="254"/>
      <c r="K1192" s="271"/>
      <c r="L1192" s="256"/>
      <c r="M1192" s="257"/>
      <c r="N1192" s="250"/>
      <c r="O1192" s="9"/>
      <c r="P1192" s="10"/>
      <c r="Q1192" s="10"/>
      <c r="R1192" s="10"/>
      <c r="S1192" s="10"/>
      <c r="U1192" s="11"/>
    </row>
    <row r="1193">
      <c r="C1193" s="252"/>
      <c r="D1193" s="252"/>
      <c r="E1193" s="252"/>
      <c r="F1193" s="252"/>
      <c r="G1193" s="252"/>
      <c r="H1193" s="252"/>
      <c r="I1193" s="253"/>
      <c r="J1193" s="254"/>
      <c r="K1193" s="271"/>
      <c r="L1193" s="256"/>
      <c r="M1193" s="257"/>
      <c r="N1193" s="250"/>
      <c r="O1193" s="9"/>
      <c r="P1193" s="10"/>
      <c r="Q1193" s="10"/>
      <c r="R1193" s="10"/>
      <c r="S1193" s="10"/>
      <c r="U1193" s="11"/>
    </row>
    <row r="1194">
      <c r="C1194" s="252"/>
      <c r="D1194" s="252"/>
      <c r="E1194" s="252"/>
      <c r="F1194" s="252"/>
      <c r="G1194" s="252"/>
      <c r="H1194" s="252"/>
      <c r="I1194" s="253"/>
      <c r="J1194" s="254"/>
      <c r="K1194" s="271"/>
      <c r="L1194" s="256"/>
      <c r="M1194" s="257"/>
      <c r="N1194" s="250"/>
      <c r="O1194" s="9"/>
      <c r="P1194" s="10"/>
      <c r="Q1194" s="10"/>
      <c r="R1194" s="10"/>
      <c r="S1194" s="10"/>
      <c r="U1194" s="11"/>
    </row>
    <row r="1195">
      <c r="C1195" s="252"/>
      <c r="D1195" s="252"/>
      <c r="E1195" s="252"/>
      <c r="F1195" s="252"/>
      <c r="G1195" s="252"/>
      <c r="H1195" s="252"/>
      <c r="I1195" s="253"/>
      <c r="J1195" s="254"/>
      <c r="K1195" s="271"/>
      <c r="L1195" s="256"/>
      <c r="M1195" s="257"/>
      <c r="N1195" s="250"/>
      <c r="O1195" s="9"/>
      <c r="P1195" s="10"/>
      <c r="Q1195" s="10"/>
      <c r="R1195" s="10"/>
      <c r="S1195" s="10"/>
      <c r="U1195" s="11"/>
    </row>
    <row r="1196">
      <c r="C1196" s="252"/>
      <c r="D1196" s="252"/>
      <c r="E1196" s="252"/>
      <c r="F1196" s="252"/>
      <c r="G1196" s="252"/>
      <c r="H1196" s="252"/>
      <c r="I1196" s="253"/>
      <c r="J1196" s="254"/>
      <c r="K1196" s="271"/>
      <c r="L1196" s="256"/>
      <c r="M1196" s="257"/>
      <c r="N1196" s="250"/>
      <c r="O1196" s="9"/>
      <c r="P1196" s="10"/>
      <c r="Q1196" s="10"/>
      <c r="R1196" s="10"/>
      <c r="S1196" s="10"/>
      <c r="U1196" s="11"/>
    </row>
    <row r="1197">
      <c r="C1197" s="252"/>
      <c r="D1197" s="252"/>
      <c r="E1197" s="252"/>
      <c r="F1197" s="252"/>
      <c r="G1197" s="252"/>
      <c r="H1197" s="252"/>
      <c r="I1197" s="253"/>
      <c r="J1197" s="254"/>
      <c r="K1197" s="271"/>
      <c r="L1197" s="256"/>
      <c r="M1197" s="257"/>
      <c r="N1197" s="250"/>
      <c r="O1197" s="9"/>
      <c r="P1197" s="10"/>
      <c r="Q1197" s="10"/>
      <c r="R1197" s="10"/>
      <c r="S1197" s="10"/>
      <c r="U1197" s="11"/>
    </row>
  </sheetData>
  <autoFilter ref="$A$4:$O$404"/>
  <mergeCells count="11">
    <mergeCell ref="A310:B310"/>
    <mergeCell ref="A321:B321"/>
    <mergeCell ref="A331:B331"/>
    <mergeCell ref="A336:B336"/>
    <mergeCell ref="T4:U4"/>
    <mergeCell ref="A279:B279"/>
    <mergeCell ref="A283:B283"/>
    <mergeCell ref="A286:B286"/>
    <mergeCell ref="A290:B290"/>
    <mergeCell ref="A293:B293"/>
    <mergeCell ref="A299:B299"/>
  </mergeCell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2025-11-04T18:07:42Z</dcterms:created>
  <dc:creator>Christopher McNamara</dc:creator>
</cp:coreProperties>
</file>