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unenburgma-my.sharepoint.com/personal/kbarrett_lunenburgma_gov/Documents/Desktop/SPECIAL REVENUE/"/>
    </mc:Choice>
  </mc:AlternateContent>
  <xr:revisionPtr revIDLastSave="27" documentId="8_{0ACD29B4-2900-43F0-8493-A05ECAE0915C}" xr6:coauthVersionLast="47" xr6:coauthVersionMax="47" xr10:uidLastSave="{1B4F7B27-7019-40A0-9B0B-1D51E45C7FA9}"/>
  <bookViews>
    <workbookView xWindow="28680" yWindow="-120" windowWidth="29040" windowHeight="15720" xr2:uid="{ECD7B265-A244-447F-966A-3A8CEDAF0B04}"/>
  </bookViews>
  <sheets>
    <sheet name="FY26 SPECIAL REVENUE" sheetId="45" r:id="rId1"/>
    <sheet name="Sheet1" sheetId="63" r:id="rId2"/>
  </sheets>
  <definedNames>
    <definedName name="_xlnm.Print_Area" localSheetId="0">'FY26 SPECIAL REVENUE'!$A$1:$P$305</definedName>
    <definedName name="_xlnm.Print_Titles" localSheetId="0">'FY26 SPECIAL REVENUE'!$1:$7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6" i="45" l="1"/>
  <c r="K234" i="45"/>
  <c r="N220" i="45"/>
  <c r="N207" i="45"/>
  <c r="M84" i="45"/>
  <c r="N57" i="45"/>
  <c r="M57" i="45"/>
  <c r="P105" i="45"/>
  <c r="N84" i="45"/>
  <c r="N209" i="45"/>
  <c r="P58" i="45"/>
  <c r="O160" i="45"/>
  <c r="M160" i="45"/>
  <c r="L160" i="45"/>
  <c r="K160" i="45"/>
  <c r="J160" i="45"/>
  <c r="I160" i="45"/>
  <c r="I168" i="45"/>
  <c r="O123" i="45"/>
  <c r="N123" i="45"/>
  <c r="M123" i="45"/>
  <c r="L123" i="45"/>
  <c r="K123" i="45"/>
  <c r="J123" i="45"/>
  <c r="P274" i="45"/>
  <c r="P273" i="45"/>
  <c r="P272" i="45"/>
  <c r="P271" i="45"/>
  <c r="P270" i="45"/>
  <c r="P269" i="45"/>
  <c r="P268" i="45"/>
  <c r="P267" i="45"/>
  <c r="P266" i="45"/>
  <c r="P265" i="45"/>
  <c r="P264" i="45"/>
  <c r="P263" i="45"/>
  <c r="P262" i="45"/>
  <c r="P261" i="45"/>
  <c r="P260" i="45"/>
  <c r="P259" i="45"/>
  <c r="P258" i="45"/>
  <c r="P257" i="45"/>
  <c r="P256" i="45"/>
  <c r="K276" i="45"/>
  <c r="O276" i="45"/>
  <c r="N276" i="45"/>
  <c r="M276" i="45"/>
  <c r="L276" i="45"/>
  <c r="L305" i="45" s="1"/>
  <c r="J276" i="45"/>
  <c r="J305" i="45" s="1"/>
  <c r="O154" i="45"/>
  <c r="N154" i="45"/>
  <c r="M154" i="45"/>
  <c r="L154" i="45"/>
  <c r="J154" i="45"/>
  <c r="I154" i="45"/>
  <c r="K139" i="45"/>
  <c r="O303" i="45"/>
  <c r="N303" i="45"/>
  <c r="M303" i="45"/>
  <c r="L303" i="45"/>
  <c r="K303" i="45"/>
  <c r="J303" i="45"/>
  <c r="I276" i="45"/>
  <c r="P56" i="45"/>
  <c r="P60" i="45"/>
  <c r="P147" i="45"/>
  <c r="P146" i="45"/>
  <c r="P163" i="45"/>
  <c r="I123" i="45"/>
  <c r="P121" i="45"/>
  <c r="I131" i="45"/>
  <c r="I139" i="45" s="1"/>
  <c r="P301" i="45"/>
  <c r="P300" i="45"/>
  <c r="P299" i="45"/>
  <c r="P298" i="45"/>
  <c r="P297" i="45"/>
  <c r="P296" i="45"/>
  <c r="P295" i="45"/>
  <c r="P294" i="45"/>
  <c r="P293" i="45"/>
  <c r="P292" i="45"/>
  <c r="P291" i="45"/>
  <c r="P290" i="45"/>
  <c r="P289" i="45"/>
  <c r="P288" i="45"/>
  <c r="P287" i="45"/>
  <c r="P286" i="45"/>
  <c r="P285" i="45"/>
  <c r="P283" i="45"/>
  <c r="P282" i="45"/>
  <c r="P281" i="45"/>
  <c r="P280" i="45"/>
  <c r="P279" i="45"/>
  <c r="P278" i="45"/>
  <c r="M220" i="45"/>
  <c r="M199" i="45"/>
  <c r="P251" i="45"/>
  <c r="P253" i="45" s="1"/>
  <c r="O253" i="45"/>
  <c r="N253" i="45"/>
  <c r="M253" i="45"/>
  <c r="L253" i="45"/>
  <c r="K253" i="45"/>
  <c r="J253" i="45"/>
  <c r="I253" i="45"/>
  <c r="O248" i="45"/>
  <c r="L248" i="45"/>
  <c r="K248" i="45"/>
  <c r="J248" i="45"/>
  <c r="I248" i="45"/>
  <c r="M246" i="45"/>
  <c r="M248" i="45" s="1"/>
  <c r="O243" i="45"/>
  <c r="N243" i="45"/>
  <c r="M243" i="45"/>
  <c r="L243" i="45"/>
  <c r="K243" i="45"/>
  <c r="J243" i="45"/>
  <c r="I243" i="45"/>
  <c r="P241" i="45"/>
  <c r="P240" i="45"/>
  <c r="P239" i="45"/>
  <c r="P238" i="45"/>
  <c r="O236" i="45"/>
  <c r="M236" i="45"/>
  <c r="L236" i="45"/>
  <c r="J236" i="45"/>
  <c r="I236" i="45"/>
  <c r="N236" i="45"/>
  <c r="P233" i="45"/>
  <c r="P232" i="45"/>
  <c r="P231" i="45"/>
  <c r="O129" i="45"/>
  <c r="O139" i="45" s="1"/>
  <c r="N129" i="45"/>
  <c r="M129" i="45"/>
  <c r="M139" i="45" s="1"/>
  <c r="L129" i="45"/>
  <c r="L139" i="45" s="1"/>
  <c r="K129" i="45"/>
  <c r="J129" i="45"/>
  <c r="J139" i="45" s="1"/>
  <c r="I129" i="45"/>
  <c r="O229" i="45"/>
  <c r="L229" i="45"/>
  <c r="J229" i="45"/>
  <c r="I229" i="45"/>
  <c r="P227" i="45"/>
  <c r="P225" i="45"/>
  <c r="P223" i="45"/>
  <c r="P221" i="45"/>
  <c r="P219" i="45"/>
  <c r="P226" i="45"/>
  <c r="P224" i="45"/>
  <c r="P222" i="45"/>
  <c r="P217" i="45"/>
  <c r="P212" i="45"/>
  <c r="P214" i="45" s="1"/>
  <c r="O214" i="45"/>
  <c r="N214" i="45"/>
  <c r="M214" i="45"/>
  <c r="L214" i="45"/>
  <c r="K214" i="45"/>
  <c r="J214" i="45"/>
  <c r="I214" i="45"/>
  <c r="O209" i="45"/>
  <c r="L209" i="45"/>
  <c r="K209" i="45"/>
  <c r="J209" i="45"/>
  <c r="I209" i="45"/>
  <c r="M207" i="45"/>
  <c r="O205" i="45"/>
  <c r="L205" i="45"/>
  <c r="J205" i="45"/>
  <c r="I205" i="45"/>
  <c r="K205" i="45"/>
  <c r="P197" i="45"/>
  <c r="P196" i="45"/>
  <c r="P203" i="45"/>
  <c r="P202" i="45"/>
  <c r="P201" i="45"/>
  <c r="P200" i="45"/>
  <c r="P198" i="45"/>
  <c r="P195" i="45"/>
  <c r="P194" i="45"/>
  <c r="P190" i="45"/>
  <c r="P189" i="45"/>
  <c r="P188" i="45"/>
  <c r="O191" i="45"/>
  <c r="N191" i="45"/>
  <c r="M191" i="45"/>
  <c r="L191" i="45"/>
  <c r="K191" i="45"/>
  <c r="J191" i="45"/>
  <c r="I191" i="45"/>
  <c r="O184" i="45"/>
  <c r="N184" i="45"/>
  <c r="M184" i="45"/>
  <c r="L184" i="45"/>
  <c r="J184" i="45"/>
  <c r="I184" i="45"/>
  <c r="O179" i="45"/>
  <c r="N179" i="45"/>
  <c r="M179" i="45"/>
  <c r="L179" i="45"/>
  <c r="K179" i="45"/>
  <c r="J179" i="45"/>
  <c r="I179" i="45"/>
  <c r="O174" i="45"/>
  <c r="N174" i="45"/>
  <c r="M174" i="45"/>
  <c r="L174" i="45"/>
  <c r="K174" i="45"/>
  <c r="J174" i="45"/>
  <c r="I174" i="45"/>
  <c r="P172" i="45"/>
  <c r="P171" i="45"/>
  <c r="O168" i="45"/>
  <c r="N168" i="45"/>
  <c r="M168" i="45"/>
  <c r="L168" i="45"/>
  <c r="K168" i="45"/>
  <c r="J168" i="45"/>
  <c r="N157" i="45"/>
  <c r="N160" i="45" s="1"/>
  <c r="K152" i="45"/>
  <c r="N135" i="45"/>
  <c r="O93" i="45"/>
  <c r="L93" i="45"/>
  <c r="K93" i="45"/>
  <c r="J93" i="45"/>
  <c r="I93" i="45"/>
  <c r="P122" i="45"/>
  <c r="P120" i="45"/>
  <c r="P119" i="45"/>
  <c r="P118" i="45"/>
  <c r="P117" i="45"/>
  <c r="P116" i="45"/>
  <c r="P115" i="45"/>
  <c r="P114" i="45"/>
  <c r="P113" i="45"/>
  <c r="P112" i="45"/>
  <c r="P111" i="45"/>
  <c r="P110" i="45"/>
  <c r="P109" i="45"/>
  <c r="P108" i="45"/>
  <c r="P107" i="45"/>
  <c r="P106" i="45"/>
  <c r="P104" i="45"/>
  <c r="P103" i="45"/>
  <c r="P102" i="45"/>
  <c r="P101" i="45"/>
  <c r="P100" i="45"/>
  <c r="P99" i="45"/>
  <c r="P98" i="45"/>
  <c r="P97" i="45"/>
  <c r="P96" i="45"/>
  <c r="P89" i="45"/>
  <c r="N81" i="45"/>
  <c r="I76" i="45"/>
  <c r="I81" i="45" s="1"/>
  <c r="O81" i="45"/>
  <c r="M81" i="45"/>
  <c r="L81" i="45"/>
  <c r="K81" i="45"/>
  <c r="J81" i="45"/>
  <c r="I73" i="45"/>
  <c r="P73" i="45" s="1"/>
  <c r="O68" i="45"/>
  <c r="N68" i="45"/>
  <c r="M68" i="45"/>
  <c r="L68" i="45"/>
  <c r="K68" i="45"/>
  <c r="J68" i="45"/>
  <c r="I68" i="45"/>
  <c r="O63" i="45"/>
  <c r="L63" i="45"/>
  <c r="K63" i="45"/>
  <c r="J63" i="45"/>
  <c r="I63" i="45"/>
  <c r="N33" i="45"/>
  <c r="O25" i="45"/>
  <c r="N25" i="45"/>
  <c r="M25" i="45"/>
  <c r="K25" i="45"/>
  <c r="I25" i="45"/>
  <c r="O18" i="45"/>
  <c r="N18" i="45"/>
  <c r="M18" i="45"/>
  <c r="K18" i="45"/>
  <c r="I18" i="45"/>
  <c r="P187" i="45"/>
  <c r="P186" i="45"/>
  <c r="P185" i="45"/>
  <c r="P183" i="45"/>
  <c r="P181" i="45"/>
  <c r="P180" i="45"/>
  <c r="P178" i="45"/>
  <c r="P177" i="45"/>
  <c r="P176" i="45"/>
  <c r="P175" i="45"/>
  <c r="P173" i="45"/>
  <c r="P167" i="45"/>
  <c r="P166" i="45"/>
  <c r="P165" i="45"/>
  <c r="P164" i="45"/>
  <c r="P162" i="45"/>
  <c r="P161" i="45"/>
  <c r="P158" i="45"/>
  <c r="P153" i="45"/>
  <c r="P151" i="45"/>
  <c r="P150" i="45"/>
  <c r="P149" i="45"/>
  <c r="P148" i="45"/>
  <c r="P145" i="45"/>
  <c r="P144" i="45"/>
  <c r="P143" i="45"/>
  <c r="P142" i="45"/>
  <c r="P141" i="45"/>
  <c r="P140" i="45"/>
  <c r="P138" i="45"/>
  <c r="P137" i="45"/>
  <c r="P136" i="45"/>
  <c r="P134" i="45"/>
  <c r="P133" i="45"/>
  <c r="P132" i="45"/>
  <c r="P127" i="45"/>
  <c r="P126" i="45"/>
  <c r="P125" i="45"/>
  <c r="P124" i="45"/>
  <c r="P88" i="45"/>
  <c r="P87" i="45"/>
  <c r="P86" i="45"/>
  <c r="P85" i="45"/>
  <c r="P83" i="45"/>
  <c r="P82" i="45"/>
  <c r="P80" i="45"/>
  <c r="P79" i="45"/>
  <c r="P78" i="45"/>
  <c r="P77" i="45"/>
  <c r="P75" i="45"/>
  <c r="P74" i="45"/>
  <c r="P72" i="45"/>
  <c r="P71" i="45"/>
  <c r="P70" i="45"/>
  <c r="P69" i="45"/>
  <c r="P67" i="45"/>
  <c r="P66" i="45"/>
  <c r="P59" i="45"/>
  <c r="P55" i="45"/>
  <c r="P54" i="45"/>
  <c r="P53" i="45"/>
  <c r="P52" i="45"/>
  <c r="P51" i="45"/>
  <c r="P50" i="45"/>
  <c r="P49" i="45"/>
  <c r="P48" i="45"/>
  <c r="P47" i="45"/>
  <c r="P46" i="45"/>
  <c r="P45" i="45"/>
  <c r="P44" i="45"/>
  <c r="P43" i="45"/>
  <c r="P42" i="45"/>
  <c r="P41" i="45"/>
  <c r="P40" i="45"/>
  <c r="P39" i="45"/>
  <c r="P38" i="45"/>
  <c r="P37" i="45"/>
  <c r="P36" i="45"/>
  <c r="P35" i="45"/>
  <c r="P34" i="45"/>
  <c r="P32" i="45"/>
  <c r="P31" i="45"/>
  <c r="P30" i="45"/>
  <c r="P29" i="45"/>
  <c r="P28" i="45"/>
  <c r="P23" i="45"/>
  <c r="P22" i="45"/>
  <c r="P21" i="45"/>
  <c r="P17" i="45"/>
  <c r="P16" i="45"/>
  <c r="P15" i="45"/>
  <c r="P14" i="45"/>
  <c r="P13" i="45"/>
  <c r="P12" i="45"/>
  <c r="P91" i="45"/>
  <c r="P90" i="45"/>
  <c r="O305" i="45" l="1"/>
  <c r="M93" i="45"/>
  <c r="M205" i="45"/>
  <c r="M63" i="45"/>
  <c r="P135" i="45"/>
  <c r="N139" i="45"/>
  <c r="M229" i="45"/>
  <c r="P284" i="45"/>
  <c r="P303" i="45" s="1"/>
  <c r="I303" i="45"/>
  <c r="I305" i="45" s="1"/>
  <c r="K154" i="45"/>
  <c r="K184" i="45"/>
  <c r="P184" i="45" s="1"/>
  <c r="N248" i="45"/>
  <c r="P33" i="45"/>
  <c r="P276" i="45"/>
  <c r="P243" i="45"/>
  <c r="P246" i="45"/>
  <c r="P129" i="45"/>
  <c r="P234" i="45"/>
  <c r="K236" i="45"/>
  <c r="P182" i="45"/>
  <c r="P152" i="45"/>
  <c r="P154" i="45" s="1"/>
  <c r="P174" i="45"/>
  <c r="N205" i="45"/>
  <c r="P207" i="45"/>
  <c r="P209" i="45" s="1"/>
  <c r="P168" i="45"/>
  <c r="P199" i="45"/>
  <c r="P205" i="45" s="1"/>
  <c r="M209" i="45"/>
  <c r="P218" i="45"/>
  <c r="P220" i="45"/>
  <c r="K229" i="45"/>
  <c r="N229" i="45"/>
  <c r="P191" i="45"/>
  <c r="P131" i="45"/>
  <c r="P179" i="45"/>
  <c r="N93" i="45"/>
  <c r="N63" i="45"/>
  <c r="P84" i="45"/>
  <c r="P93" i="45" s="1"/>
  <c r="P157" i="45"/>
  <c r="P123" i="45"/>
  <c r="P68" i="45"/>
  <c r="P76" i="45"/>
  <c r="P81" i="45" s="1"/>
  <c r="P57" i="45"/>
  <c r="P25" i="45"/>
  <c r="P18" i="45"/>
  <c r="N305" i="45" l="1"/>
  <c r="M305" i="45"/>
  <c r="K305" i="45"/>
  <c r="P139" i="45"/>
  <c r="P248" i="45"/>
  <c r="P160" i="45"/>
  <c r="P236" i="45"/>
  <c r="P63" i="45"/>
  <c r="P229" i="45"/>
  <c r="P305" i="45" l="1"/>
</calcChain>
</file>

<file path=xl/sharedStrings.xml><?xml version="1.0" encoding="utf-8"?>
<sst xmlns="http://schemas.openxmlformats.org/spreadsheetml/2006/main" count="400" uniqueCount="237">
  <si>
    <t>FUND</t>
  </si>
  <si>
    <t xml:space="preserve"> FUND DESCRIPTION</t>
  </si>
  <si>
    <t xml:space="preserve"> ACCOUNT OBJECT CODE</t>
  </si>
  <si>
    <t xml:space="preserve"> ACCOUNT DESCRIPTION</t>
  </si>
  <si>
    <t xml:space="preserve"> ACCOUNT TYPE</t>
  </si>
  <si>
    <t xml:space="preserve"> NET CHANGE</t>
  </si>
  <si>
    <t xml:space="preserve"> ACCOUNT BALANCE</t>
  </si>
  <si>
    <t>REVENUE</t>
  </si>
  <si>
    <t>SALARIES</t>
  </si>
  <si>
    <t>EXPENDITURE</t>
  </si>
  <si>
    <t>FUND BALANCE</t>
  </si>
  <si>
    <t>'LOST BOOKS/TECH REV FUND</t>
  </si>
  <si>
    <t>'UNDESIGNATED FUND BALANCE</t>
  </si>
  <si>
    <t>'Fund Balance</t>
  </si>
  <si>
    <t>'CHAPTER 658 REVOLVING FUND</t>
  </si>
  <si>
    <t>'359000</t>
  </si>
  <si>
    <t>'ADULT EDUCATION REVOLVING FUND</t>
  </si>
  <si>
    <t>'SUMMER SCHOOL REVOLVING FUND</t>
  </si>
  <si>
    <t>'AFTER SCHOOL ACTIVITIES FUND</t>
  </si>
  <si>
    <t>'SCHOOL FACILITIES USE REVOLV</t>
  </si>
  <si>
    <t>'SCHOOL CHOICE REVOLVING FUND</t>
  </si>
  <si>
    <t>'INSURANCE RECOVERIES SCHOOL</t>
  </si>
  <si>
    <t>'GREENTHUMB REVOLVING FUND</t>
  </si>
  <si>
    <t>'SCHOOL GIFT FUND</t>
  </si>
  <si>
    <t>'EXTENDED DAY REVOLVING FUND</t>
  </si>
  <si>
    <t>'VENDING REVOLVING</t>
  </si>
  <si>
    <t>'FAMILY NETWORK GIFT FUND</t>
  </si>
  <si>
    <t>COA MEALS REVOLVING FUND</t>
  </si>
  <si>
    <t>'PARK REVOLVING FUND</t>
  </si>
  <si>
    <t>'INSURANCE RECOVERIES-HIGHWAY</t>
  </si>
  <si>
    <t>'INSURANCE RECOVERIES</t>
  </si>
  <si>
    <t>'INSURANCE RECOVERIES POLICE</t>
  </si>
  <si>
    <t>'LIBRARY REVOLVING FUND</t>
  </si>
  <si>
    <t>'MART REVOLVING FUND</t>
  </si>
  <si>
    <t>'COASTAL/PATRIOT REVOLVING FUND</t>
  </si>
  <si>
    <t>'CONSERVATION CONSULTANT REVOLV</t>
  </si>
  <si>
    <t>'POLICE DRUG FORFEITURE STATE</t>
  </si>
  <si>
    <t>'LIBRARY GIFT FUND</t>
  </si>
  <si>
    <t>'MUNICIPAL SCHOLARSHIP FUND</t>
  </si>
  <si>
    <t>'BELL TOWER MTC FUND</t>
  </si>
  <si>
    <t>'POLICE GIFT FUND</t>
  </si>
  <si>
    <t>'PUBLIC SAFETY GIFT FUND</t>
  </si>
  <si>
    <t>'ELDERLY/DISABLED FUND</t>
  </si>
  <si>
    <t>'HOLLIS ROAD REVOLVING FUND</t>
  </si>
  <si>
    <t>'TOWN RECORDS GIFT FUND</t>
  </si>
  <si>
    <t>'HISTORICAL COMM GIFT FUND</t>
  </si>
  <si>
    <t>'HAZARDOUS WASTE FUND</t>
  </si>
  <si>
    <t>'PARK GIFT FUND</t>
  </si>
  <si>
    <t>'SEWER GIFT FUND</t>
  </si>
  <si>
    <t>'CONSERVATION COMM GIFT FUND</t>
  </si>
  <si>
    <t>'CONSERVATION FUND</t>
  </si>
  <si>
    <t>'ZONING BD CONSULTANT REVOLVING</t>
  </si>
  <si>
    <t>'COUNCIL ON AGING GIFT FUND</t>
  </si>
  <si>
    <t>'SKATE PARK FUND</t>
  </si>
  <si>
    <t>'WGHTS/MEASURES  CITATION FUND</t>
  </si>
  <si>
    <t>'SALE OF REAL ESTATE REVOLVING</t>
  </si>
  <si>
    <t>'MARSHALL PK RESTORATION FUND</t>
  </si>
  <si>
    <t>'CITIZENS RELIEF FUND</t>
  </si>
  <si>
    <t>'DEBRIS REMOVAL GIFT FUND</t>
  </si>
  <si>
    <t>'RECYCLING OUTREACH FUND</t>
  </si>
  <si>
    <t>'DPW ROADS GIFT FUND</t>
  </si>
  <si>
    <t>'GENERAL GOVERNMENT GIFT FUND</t>
  </si>
  <si>
    <t>'FEDERAL DRUG FORFEITURE</t>
  </si>
  <si>
    <t>'TOWN FACILITIES USE ACCOUNT</t>
  </si>
  <si>
    <t>'PREMIUM RESERVED FOR CAPITAL</t>
  </si>
  <si>
    <t>'SWTF BARRELS/BINS REVOLVING</t>
  </si>
  <si>
    <t>'INSPECTOR'S REVOLVING FUND</t>
  </si>
  <si>
    <t>'TIMBER RIGHTS REVOLVING FUND</t>
  </si>
  <si>
    <t>'TECHNOLOGY FEE REVOLVING FUND</t>
  </si>
  <si>
    <t>'ARTIFICIAL TURF REVOLVING FUND</t>
  </si>
  <si>
    <t>'INTERFACE REFERRAL GIFT FUND</t>
  </si>
  <si>
    <t>'TNC PER RIDE ASSESSMENT FUND</t>
  </si>
  <si>
    <t>'LUNENBURG CEMETERY GIFT FUND</t>
  </si>
  <si>
    <t>'TECHNOLOGY FOR SCHOOL CHILDREN</t>
  </si>
  <si>
    <t>'OPEN SPACE COMM GIFT FUND</t>
  </si>
  <si>
    <t>'LUNENBURG TOWN BAND GIFT FUND</t>
  </si>
  <si>
    <t>WETLANDS PROTECTION BYLAW FEES</t>
  </si>
  <si>
    <t>'SCHOOL LUNCH REVOLVING</t>
  </si>
  <si>
    <t>'CHAPTER 90</t>
  </si>
  <si>
    <t>'CHAPTER 204 ACTS OF 1996</t>
  </si>
  <si>
    <t>'DEP PAY AS YOU THROW GRANT</t>
  </si>
  <si>
    <t>DOT BRIDGE GRANT</t>
  </si>
  <si>
    <t>'WINTER RECOVERY ASSISTANCE</t>
  </si>
  <si>
    <t>'FAIR SHARE AMENDMENT</t>
  </si>
  <si>
    <t>'GHSB CLICK IT OR TICKET GRANT</t>
  </si>
  <si>
    <t>'FY25 POL PUB SAFETY TRAINING</t>
  </si>
  <si>
    <t>'COMMUNITY POLICING 96/97/98</t>
  </si>
  <si>
    <t>'DARE/DARE I GRANT FY 97</t>
  </si>
  <si>
    <t>'FY05 COMMUNITY POLICING GRANT</t>
  </si>
  <si>
    <t>'FY07 COMMUNITY POLICING</t>
  </si>
  <si>
    <t>'FY08 COMMUNITY POLICING</t>
  </si>
  <si>
    <t>'FY09 COMMUNITY POLICING</t>
  </si>
  <si>
    <t>'FY21 MUNICIPAL RD SAFETY GRANT</t>
  </si>
  <si>
    <t>FY24 SAFE GRANT</t>
  </si>
  <si>
    <t>FIRE SAFE GRANT</t>
  </si>
  <si>
    <t>'FIREFIGHT PUBL SAFETY EQUIP GT</t>
  </si>
  <si>
    <t>'FY05 FIREGIGHTING EQUIP GRANT</t>
  </si>
  <si>
    <t>HISTORIC PROPERTY SURVEY</t>
  </si>
  <si>
    <t>'FY09 STATE 911 GRANT-FIRE DEPT</t>
  </si>
  <si>
    <t>'FIREFIGHTER SAFETY EQUIP GRANT</t>
  </si>
  <si>
    <t>'FORMULA GRANT COUNCIL ON AGING</t>
  </si>
  <si>
    <t>'LIBRARY STATE AID</t>
  </si>
  <si>
    <t>'WPAT SEPTIC RECEIPTS RESERVED</t>
  </si>
  <si>
    <t>'MASS HISTORICAL COMM GRANT</t>
  </si>
  <si>
    <t>'RECYCLING DIVIDENDS PROGRAM</t>
  </si>
  <si>
    <t>EARLY VOTING GRANT</t>
  </si>
  <si>
    <t>'COMM COMPACT E-PERMITTING GRAN</t>
  </si>
  <si>
    <t>'COMM COMP SYBER SECURITY ASSES</t>
  </si>
  <si>
    <t>EXTENDED POLLING HOURS</t>
  </si>
  <si>
    <t>'STATE EARMARKS</t>
  </si>
  <si>
    <t>'FY24 BRIDGE ASSET MANAGEMENT</t>
  </si>
  <si>
    <t>'COPS UNIVERSAL HIRING GRANT</t>
  </si>
  <si>
    <t>'COPS SECURE OUR SCHOOLS GNT</t>
  </si>
  <si>
    <t>'EMPG GRANT (EMERGENCY MANAG)</t>
  </si>
  <si>
    <t>'PROTECT ORDER GRANTS PROGRAM</t>
  </si>
  <si>
    <t>'CONFINED SPACE TRAINING</t>
  </si>
  <si>
    <t>'CDBG SEWER HOOKUP GRANT</t>
  </si>
  <si>
    <t>'EOCD SENIOR CENTER GRANT</t>
  </si>
  <si>
    <t>'LOAN REPAYMENTS SEWER HOOKUP</t>
  </si>
  <si>
    <t>'EOCD SEPTIC GRANT ($100,000)</t>
  </si>
  <si>
    <t>'MWPAT SEPTIC REPAIR GRANT</t>
  </si>
  <si>
    <t>'B.O.H. EMERGENCY PREPAREDNESS</t>
  </si>
  <si>
    <t>'PUBLIC HEALTH EMERGENCY PREP</t>
  </si>
  <si>
    <t>'PUB HLTH EMERGENCY PREPAREDN</t>
  </si>
  <si>
    <t>'LIBRARY SERV/TECH GRANT</t>
  </si>
  <si>
    <t>'PUBLIC HLTH EMERG RESPONSE GRT</t>
  </si>
  <si>
    <t>'EECBG ENERGY EFFICIENCY GRANT</t>
  </si>
  <si>
    <t>'GREEN COMMUNITIES GRANT</t>
  </si>
  <si>
    <t>'FY19 GREEN COMMUNITIES GRANT</t>
  </si>
  <si>
    <t>MASS TRAILS GRANT</t>
  </si>
  <si>
    <t>'HHS PROVIDER RELIEF FUND</t>
  </si>
  <si>
    <t>'CARES ACT FUNDING</t>
  </si>
  <si>
    <t>'ARPA FUNDS</t>
  </si>
  <si>
    <t>'FEMA 4496 COVID 19</t>
  </si>
  <si>
    <t>FY25 FAMILY &amp; COMMUNITY</t>
  </si>
  <si>
    <t>'DISPLACED STUDENTS-PUERTO RICO</t>
  </si>
  <si>
    <t>'UNDER STORAGE TANK GRANT</t>
  </si>
  <si>
    <t>'FY24 FAMILY &amp; COMMUNITY #237</t>
  </si>
  <si>
    <t>'FY24  #718 ARTS/CULTURAL VITAL</t>
  </si>
  <si>
    <t>'MONBOUQUETTE AWARD</t>
  </si>
  <si>
    <t>'FY22 #437 COVID 19 SUMMER PROG</t>
  </si>
  <si>
    <t>'FY23 #528 ASOST</t>
  </si>
  <si>
    <t>'FY24 COMP SCH HEALTH SERV GR</t>
  </si>
  <si>
    <t>FY25 CSHS INST/SUPRT SALARIES</t>
  </si>
  <si>
    <t>FY24 305 TITLE 1 GRANT</t>
  </si>
  <si>
    <t>'FY12  REG DISSEMINATION GR#321</t>
  </si>
  <si>
    <t>'FY15 TITLE I #305</t>
  </si>
  <si>
    <t>'FY24 TITLE 11 PART A #140</t>
  </si>
  <si>
    <t>'FY17 SPEC ED PRO IMP #274</t>
  </si>
  <si>
    <t>FY24 117 EVIDENCE</t>
  </si>
  <si>
    <t>'FY24 TITLE IV-PART A #309</t>
  </si>
  <si>
    <t>'FY19 TITLE IV #309</t>
  </si>
  <si>
    <t>FY23 240</t>
  </si>
  <si>
    <t>'FY20 TITLE IIA #140</t>
  </si>
  <si>
    <t>'FY20 TITLE I #305</t>
  </si>
  <si>
    <t>'FY20 TITLE IV #309</t>
  </si>
  <si>
    <t>'FY21 ESSER FUND CODE 113</t>
  </si>
  <si>
    <t>'FY21 TITLE II #140</t>
  </si>
  <si>
    <t>FY25 TITLE IV 309</t>
  </si>
  <si>
    <t>'FY21 TITLE I #305</t>
  </si>
  <si>
    <t>'FY21 SCHOOL REOPENING #102</t>
  </si>
  <si>
    <t>FY25 117 SOA EVIDENCE BASE</t>
  </si>
  <si>
    <t>FY22 119 ESSER III FRINGE BENEFIT</t>
  </si>
  <si>
    <t>'FY22 TITLE IV PART A #309</t>
  </si>
  <si>
    <t>'FY22 TITLE II #140</t>
  </si>
  <si>
    <t>'SCHOOL WATER IMPROVEMENT GRANT</t>
  </si>
  <si>
    <t>'FY23 TITLE IV #309</t>
  </si>
  <si>
    <t>'FY23 TITLE II #140</t>
  </si>
  <si>
    <t>'FY23 #719 ACCELERATED LITERACY</t>
  </si>
  <si>
    <t>FY25 140   080524093026</t>
  </si>
  <si>
    <t>FY25 #240</t>
  </si>
  <si>
    <t>FY25 #274  0205202509302025</t>
  </si>
  <si>
    <t>'BC/BS MINI GRANT</t>
  </si>
  <si>
    <t>'TECH PREP PRIVATE GRANT</t>
  </si>
  <si>
    <t>'TUFTS UNIVERSITY HEAT GRANT</t>
  </si>
  <si>
    <t>'HACH SCIENTIFIC FOUNDATION GR</t>
  </si>
  <si>
    <t>'UNITED WAY VENTURE GRANT</t>
  </si>
  <si>
    <t>'WALMART GRANT - POLICE DEPT</t>
  </si>
  <si>
    <t>'VENTURE GRANT/ARE YOU OK</t>
  </si>
  <si>
    <t>'FIELDS POND FOUNDATION GRANT</t>
  </si>
  <si>
    <t>'CVS VOLUNTEER CHALLENGE GRANT</t>
  </si>
  <si>
    <t>'MARCH FOR PARKS</t>
  </si>
  <si>
    <t>'POLICE NRA FOUNDATION GRANT</t>
  </si>
  <si>
    <t>'TOWN HALL CHIMNEY GRANT</t>
  </si>
  <si>
    <t>'K9 GRANT - STANTON FOUNDATION</t>
  </si>
  <si>
    <t>'AGRICULTURAL COMMISSION GRANT</t>
  </si>
  <si>
    <t>'COA PROGRAM GRANT</t>
  </si>
  <si>
    <t>'MIIA FLEX GRANT</t>
  </si>
  <si>
    <t>'MEDICATION DISPOSAL GRANT</t>
  </si>
  <si>
    <t>TOTAL SPECIAL REVENUE</t>
  </si>
  <si>
    <t xml:space="preserve"> </t>
  </si>
  <si>
    <t xml:space="preserve"> ACCOUNT ORG CODE</t>
  </si>
  <si>
    <t>SPECIAL ED CIRCUIT BREAKER</t>
  </si>
  <si>
    <t>'8115</t>
  </si>
  <si>
    <t>'CEMETERY SALE OF LOTS ACCOUNT</t>
  </si>
  <si>
    <t>TOWN OF LUNENBURG</t>
  </si>
  <si>
    <t>SPECIAL REVENUE</t>
  </si>
  <si>
    <t>ENCUMBRANCE</t>
  </si>
  <si>
    <t>Various Federal Grant</t>
  </si>
  <si>
    <t>Public Safety Federal Grants</t>
  </si>
  <si>
    <t>FY25 TITLE 1 #305</t>
  </si>
  <si>
    <t>School  Federal grants</t>
  </si>
  <si>
    <t>FEMA Grant</t>
  </si>
  <si>
    <t>CDBG Sewer</t>
  </si>
  <si>
    <t>Federal Grant Other</t>
  </si>
  <si>
    <t>State General Gov't</t>
  </si>
  <si>
    <t>State Public Safety Grant</t>
  </si>
  <si>
    <t>Board of Health</t>
  </si>
  <si>
    <t>Highway State Grants</t>
  </si>
  <si>
    <t>Total School Department</t>
  </si>
  <si>
    <t>Total Libarary Aid</t>
  </si>
  <si>
    <t>Total Other Special Revenue</t>
  </si>
  <si>
    <t>total Wetlands Receipt Reserved</t>
  </si>
  <si>
    <t>Total Sale of RE Revolving</t>
  </si>
  <si>
    <t>total Receipts Reserved</t>
  </si>
  <si>
    <t>Total other Receipts Reserved</t>
  </si>
  <si>
    <t>Total Athletic Revolving</t>
  </si>
  <si>
    <t>Total Parks Revolving</t>
  </si>
  <si>
    <t>Total Revolving other</t>
  </si>
  <si>
    <t>Total Insurance</t>
  </si>
  <si>
    <t>Total School Other</t>
  </si>
  <si>
    <t>'2200</t>
  </si>
  <si>
    <t>Total School Lunch</t>
  </si>
  <si>
    <t>300th ANNIVERSARY FUND</t>
  </si>
  <si>
    <t>Public Library Funds</t>
  </si>
  <si>
    <t>718 Arts Council</t>
  </si>
  <si>
    <t>FY26 FAMILY &amp; COMMUNITY 237</t>
  </si>
  <si>
    <t>COMP SCHOOL HEALTH SERV GRANT</t>
  </si>
  <si>
    <t>FY26 #309 TITLE IV PART A</t>
  </si>
  <si>
    <t>FY26 117 soa Evidence Based</t>
  </si>
  <si>
    <t>TOTAL GIFT FUNDS</t>
  </si>
  <si>
    <t>TOTAL MISC SPEC REVENUE</t>
  </si>
  <si>
    <t>JAIL ARREST DIVERSION PROGRAM</t>
  </si>
  <si>
    <t>FY26 #240</t>
  </si>
  <si>
    <t>FY26 STATE FIREFIGHTER SAFETY</t>
  </si>
  <si>
    <t xml:space="preserve">FY26  </t>
  </si>
  <si>
    <t>The Credit Under Fund Balance is available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</si>
</sst>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43" fontId="0" fillId="0" borderId="0" xfId="0" applyNumberFormat="1"/>
    <xf numFmtId="0" fontId="1" fillId="0" borderId="0" xfId="0" applyFont="1"/>
    <xf numFmtId="43" fontId="1" fillId="0" borderId="0" xfId="0" applyNumberFormat="1" applyFont="1"/>
    <xf numFmtId="0" fontId="1" fillId="0" borderId="0" xfId="0" applyFont="1" applyAlignment="1">
      <alignment horizontal="right"/>
    </xf>
    <xf numFmtId="43" fontId="0" fillId="0" borderId="0" xfId="1" applyFont="1" applyFill="1"/>
    <xf numFmtId="43" fontId="1" fillId="0" borderId="0" xfId="1" applyFont="1"/>
    <xf numFmtId="43" fontId="1" fillId="0" borderId="0" xfId="1" applyFont="1" applyFill="1"/>
    <xf numFmtId="43" fontId="1" fillId="0" borderId="0" xfId="1" applyFont="1" applyFill="1" applyAlignment="1">
      <alignment horizontal="right"/>
    </xf>
    <xf numFmtId="0" fontId="1" fillId="0" borderId="2" xfId="0" applyFont="1" applyBorder="1"/>
    <xf numFmtId="43" fontId="1" fillId="0" borderId="2" xfId="1" applyFont="1" applyFill="1" applyBorder="1"/>
    <xf numFmtId="43" fontId="2" fillId="0" borderId="0" xfId="1" applyFont="1" applyFill="1"/>
    <xf numFmtId="1" fontId="0" fillId="0" borderId="0" xfId="0" applyNumberFormat="1"/>
    <xf numFmtId="0" fontId="0" fillId="0" borderId="0" xfId="0" applyAlignment="1">
      <alignment horizontal="right"/>
    </xf>
    <xf numFmtId="0" fontId="0" fillId="0" borderId="0" xfId="1" applyNumberFormat="1" applyFont="1" applyFill="1"/>
    <xf numFmtId="0" fontId="1" fillId="0" borderId="0" xfId="1" applyNumberFormat="1" applyFont="1" applyFill="1"/>
    <xf numFmtId="1" fontId="1" fillId="0" borderId="0" xfId="0" applyNumberFormat="1" applyFont="1"/>
    <xf numFmtId="1" fontId="0" fillId="0" borderId="0" xfId="0" applyNumberFormat="1" applyAlignment="1">
      <alignment horizontal="right"/>
    </xf>
    <xf numFmtId="43" fontId="0" fillId="0" borderId="0" xfId="0" applyNumberFormat="1" applyAlignment="1">
      <alignment horizontal="right"/>
    </xf>
    <xf numFmtId="43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43" fontId="1" fillId="0" borderId="2" xfId="0" applyNumberFormat="1" applyFont="1" applyBorder="1"/>
    <xf numFmtId="43" fontId="1" fillId="0" borderId="0" xfId="1" applyFont="1" applyFill="1" applyBorder="1"/>
    <xf numFmtId="43" fontId="0" fillId="0" borderId="0" xfId="1" applyFont="1" applyFill="1" applyBorder="1"/>
    <xf numFmtId="0" fontId="0" fillId="0" borderId="0" xfId="1" applyNumberFormat="1" applyFont="1" applyFill="1" applyBorder="1"/>
    <xf numFmtId="43" fontId="1" fillId="0" borderId="0" xfId="1" applyFont="1" applyBorder="1"/>
    <xf numFmtId="43" fontId="2" fillId="0" borderId="0" xfId="1" applyFont="1" applyFill="1" applyAlignment="1">
      <alignment horizontal="center"/>
    </xf>
    <xf numFmtId="14" fontId="0" fillId="0" borderId="0" xfId="1" applyNumberFormat="1" applyFont="1" applyFill="1"/>
    <xf numFmtId="0" fontId="1" fillId="0" borderId="0" xfId="0" applyFont="1" applyAlignment="1">
      <alignment horizontal="center"/>
    </xf>
    <xf numFmtId="14" fontId="1" fillId="0" borderId="0" xfId="1" applyNumberFormat="1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3186-767A-4598-9F2E-E5C161C948F7}">
  <dimension ref="A1:ASV321"/>
  <sheetViews>
    <sheetView tabSelected="1" workbookViewId="0">
      <pane ySplit="8" topLeftCell="A146" activePane="bottomLeft" state="frozen"/>
      <selection pane="bottomLeft" activeCell="S149" sqref="S149"/>
    </sheetView>
  </sheetViews>
  <sheetFormatPr defaultRowHeight="15" x14ac:dyDescent="0.25"/>
  <cols>
    <col min="1" max="1" width="5.5703125" style="4" customWidth="1"/>
    <col min="2" max="2" width="33.28515625" bestFit="1" customWidth="1"/>
    <col min="3" max="3" width="4" bestFit="1" customWidth="1"/>
    <col min="4" max="4" width="8.85546875" style="13" customWidth="1"/>
    <col min="5" max="5" width="21.42578125" hidden="1" customWidth="1"/>
    <col min="6" max="6" width="27" hidden="1" customWidth="1"/>
    <col min="7" max="7" width="14.140625" hidden="1" customWidth="1"/>
    <col min="8" max="8" width="13.5703125" hidden="1" customWidth="1"/>
    <col min="9" max="9" width="19.28515625" bestFit="1" customWidth="1"/>
    <col min="10" max="10" width="13.85546875" style="5" customWidth="1"/>
    <col min="11" max="11" width="14.42578125" style="5" customWidth="1"/>
    <col min="12" max="12" width="19.140625" style="5" customWidth="1"/>
    <col min="13" max="13" width="20.7109375" style="5" customWidth="1"/>
    <col min="14" max="14" width="17.7109375" style="5" customWidth="1"/>
    <col min="15" max="15" width="17.140625" style="5" customWidth="1"/>
    <col min="16" max="16" width="15.28515625" style="7" bestFit="1" customWidth="1"/>
    <col min="17" max="17" width="13.140625" style="24" customWidth="1"/>
    <col min="18" max="18" width="14" style="24" bestFit="1" customWidth="1"/>
    <col min="19" max="20" width="11.5703125" bestFit="1" customWidth="1"/>
  </cols>
  <sheetData>
    <row r="1" spans="1:18" x14ac:dyDescent="0.25">
      <c r="A1" s="29" t="s">
        <v>195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8" x14ac:dyDescent="0.25">
      <c r="A2" s="29" t="s">
        <v>196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8" x14ac:dyDescent="0.25">
      <c r="A3" s="29" t="s">
        <v>235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8" x14ac:dyDescent="0.25">
      <c r="A4" s="30">
        <v>46112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8" x14ac:dyDescent="0.25">
      <c r="K5" s="28"/>
      <c r="N5" s="7" t="s">
        <v>236</v>
      </c>
      <c r="O5" s="7"/>
    </row>
    <row r="7" spans="1:18" s="2" customFormat="1" x14ac:dyDescent="0.25">
      <c r="A7" s="4" t="s">
        <v>0</v>
      </c>
      <c r="B7" s="2" t="s">
        <v>1</v>
      </c>
      <c r="D7" s="4" t="s">
        <v>191</v>
      </c>
      <c r="E7" s="2" t="s">
        <v>2</v>
      </c>
      <c r="F7" s="2" t="s">
        <v>3</v>
      </c>
      <c r="G7" s="2" t="s">
        <v>4</v>
      </c>
      <c r="H7" s="2" t="s">
        <v>5</v>
      </c>
      <c r="I7" s="7" t="s">
        <v>6</v>
      </c>
      <c r="J7" s="7"/>
      <c r="K7" s="7" t="s">
        <v>7</v>
      </c>
      <c r="L7" s="7"/>
      <c r="M7" s="7" t="s">
        <v>8</v>
      </c>
      <c r="N7" s="7" t="s">
        <v>9</v>
      </c>
      <c r="O7" s="7" t="s">
        <v>197</v>
      </c>
      <c r="P7" s="7" t="s">
        <v>10</v>
      </c>
      <c r="Q7" s="23"/>
      <c r="R7" s="23"/>
    </row>
    <row r="12" spans="1:18" x14ac:dyDescent="0.25">
      <c r="A12" s="4">
        <v>2532</v>
      </c>
      <c r="B12" t="s">
        <v>113</v>
      </c>
      <c r="C12" s="12">
        <v>291</v>
      </c>
      <c r="D12" s="13">
        <v>2532</v>
      </c>
      <c r="E12" s="12" t="s">
        <v>15</v>
      </c>
      <c r="F12" t="s">
        <v>12</v>
      </c>
      <c r="G12" t="s">
        <v>13</v>
      </c>
      <c r="H12">
        <v>0</v>
      </c>
      <c r="I12" s="1">
        <v>-102.03</v>
      </c>
      <c r="P12" s="7">
        <f>SUM(I12:O12)</f>
        <v>-102.03</v>
      </c>
    </row>
    <row r="13" spans="1:18" x14ac:dyDescent="0.25">
      <c r="A13" s="4">
        <v>2464</v>
      </c>
      <c r="B13" t="s">
        <v>105</v>
      </c>
      <c r="C13" s="12">
        <v>162</v>
      </c>
      <c r="D13" s="13">
        <v>2464</v>
      </c>
      <c r="E13" s="12"/>
      <c r="I13" s="1">
        <v>0</v>
      </c>
      <c r="N13" s="5">
        <v>0</v>
      </c>
      <c r="P13" s="7">
        <f t="shared" ref="P13:P77" si="0">SUM(I13:O13)</f>
        <v>0</v>
      </c>
    </row>
    <row r="14" spans="1:18" x14ac:dyDescent="0.25">
      <c r="A14" s="4">
        <v>2472</v>
      </c>
      <c r="B14" t="s">
        <v>108</v>
      </c>
      <c r="C14" s="12">
        <v>162</v>
      </c>
      <c r="D14" s="13">
        <v>2472</v>
      </c>
      <c r="E14" s="12"/>
      <c r="I14" s="1">
        <v>0</v>
      </c>
      <c r="P14" s="7">
        <f t="shared" si="0"/>
        <v>0</v>
      </c>
    </row>
    <row r="15" spans="1:18" x14ac:dyDescent="0.25">
      <c r="A15" s="4">
        <v>2466</v>
      </c>
      <c r="B15" t="s">
        <v>106</v>
      </c>
      <c r="C15" s="12">
        <v>175</v>
      </c>
      <c r="D15" s="13">
        <v>2466</v>
      </c>
      <c r="E15" s="12" t="s">
        <v>15</v>
      </c>
      <c r="F15" t="s">
        <v>12</v>
      </c>
      <c r="G15" t="s">
        <v>13</v>
      </c>
      <c r="H15">
        <v>0</v>
      </c>
      <c r="I15" s="1">
        <v>-200</v>
      </c>
      <c r="P15" s="7">
        <f t="shared" si="0"/>
        <v>-200</v>
      </c>
    </row>
    <row r="16" spans="1:18" x14ac:dyDescent="0.25">
      <c r="A16" s="4">
        <v>2469</v>
      </c>
      <c r="B16" t="s">
        <v>107</v>
      </c>
      <c r="C16" s="12">
        <v>175</v>
      </c>
      <c r="D16" s="13">
        <v>2469</v>
      </c>
      <c r="E16" s="12" t="s">
        <v>15</v>
      </c>
      <c r="F16" t="s">
        <v>12</v>
      </c>
      <c r="G16" t="s">
        <v>13</v>
      </c>
      <c r="H16">
        <v>0</v>
      </c>
      <c r="I16" s="1">
        <v>-50</v>
      </c>
      <c r="P16" s="7">
        <f t="shared" si="0"/>
        <v>-50</v>
      </c>
    </row>
    <row r="17" spans="1:17" x14ac:dyDescent="0.25">
      <c r="P17" s="7">
        <f t="shared" si="0"/>
        <v>0</v>
      </c>
    </row>
    <row r="18" spans="1:17" x14ac:dyDescent="0.25">
      <c r="B18" s="2" t="s">
        <v>198</v>
      </c>
      <c r="C18" s="2"/>
      <c r="D18" s="4"/>
      <c r="E18" s="2"/>
      <c r="F18" s="2"/>
      <c r="G18" s="2"/>
      <c r="H18" s="2"/>
      <c r="I18" s="3">
        <f>SUM(I12:I17)</f>
        <v>-352.03</v>
      </c>
      <c r="J18" s="3"/>
      <c r="K18" s="7">
        <f t="shared" ref="K18:P18" si="1">SUM(K12:K17)</f>
        <v>0</v>
      </c>
      <c r="L18" s="7"/>
      <c r="M18" s="7">
        <f t="shared" si="1"/>
        <v>0</v>
      </c>
      <c r="N18" s="7">
        <f t="shared" si="1"/>
        <v>0</v>
      </c>
      <c r="O18" s="7">
        <f t="shared" si="1"/>
        <v>0</v>
      </c>
      <c r="P18" s="3">
        <f t="shared" si="1"/>
        <v>-352.03</v>
      </c>
    </row>
    <row r="19" spans="1:17" x14ac:dyDescent="0.25">
      <c r="B19" s="2"/>
      <c r="C19" s="2"/>
      <c r="D19" s="4"/>
      <c r="E19" s="2"/>
      <c r="F19" s="2"/>
      <c r="G19" s="2"/>
      <c r="H19" s="2"/>
      <c r="I19" s="3"/>
      <c r="J19" s="3"/>
      <c r="K19" s="7"/>
      <c r="L19" s="7"/>
      <c r="M19" s="7"/>
      <c r="N19" s="7"/>
      <c r="O19" s="7"/>
      <c r="P19" s="3"/>
    </row>
    <row r="21" spans="1:17" x14ac:dyDescent="0.25">
      <c r="A21" s="4">
        <v>2526</v>
      </c>
      <c r="B21" t="s">
        <v>111</v>
      </c>
      <c r="C21" s="12">
        <v>210</v>
      </c>
      <c r="D21" s="13">
        <v>2526</v>
      </c>
      <c r="E21" s="12" t="s">
        <v>15</v>
      </c>
      <c r="F21" t="s">
        <v>12</v>
      </c>
      <c r="G21" t="s">
        <v>13</v>
      </c>
      <c r="H21">
        <v>0</v>
      </c>
      <c r="I21" s="1">
        <v>-1289.8399999999999</v>
      </c>
      <c r="P21" s="7">
        <f t="shared" si="0"/>
        <v>-1289.8399999999999</v>
      </c>
    </row>
    <row r="22" spans="1:17" x14ac:dyDescent="0.25">
      <c r="A22" s="4">
        <v>2531</v>
      </c>
      <c r="B22" t="s">
        <v>112</v>
      </c>
      <c r="C22" s="12">
        <v>210</v>
      </c>
      <c r="D22" s="13">
        <v>2531</v>
      </c>
      <c r="E22" s="12" t="s">
        <v>15</v>
      </c>
      <c r="F22" t="s">
        <v>12</v>
      </c>
      <c r="G22" t="s">
        <v>13</v>
      </c>
      <c r="H22">
        <v>0</v>
      </c>
      <c r="I22" s="1">
        <v>-0.82</v>
      </c>
      <c r="P22" s="7">
        <f t="shared" si="0"/>
        <v>-0.82</v>
      </c>
    </row>
    <row r="23" spans="1:17" x14ac:dyDescent="0.25">
      <c r="A23" s="4">
        <v>1538</v>
      </c>
      <c r="B23" t="s">
        <v>62</v>
      </c>
      <c r="C23" s="12">
        <v>210</v>
      </c>
      <c r="D23" s="13">
        <v>1538</v>
      </c>
      <c r="E23" s="12" t="s">
        <v>15</v>
      </c>
      <c r="F23" t="s">
        <v>12</v>
      </c>
      <c r="G23" t="s">
        <v>13</v>
      </c>
      <c r="H23">
        <v>0</v>
      </c>
      <c r="I23" s="1">
        <v>-40619.42</v>
      </c>
      <c r="P23" s="7">
        <f t="shared" si="0"/>
        <v>-40619.42</v>
      </c>
    </row>
    <row r="24" spans="1:17" x14ac:dyDescent="0.25">
      <c r="J24" s="14"/>
      <c r="Q24" s="25"/>
    </row>
    <row r="25" spans="1:17" x14ac:dyDescent="0.25">
      <c r="B25" s="2" t="s">
        <v>199</v>
      </c>
      <c r="C25" s="2"/>
      <c r="D25" s="4"/>
      <c r="E25" s="2"/>
      <c r="F25" s="2"/>
      <c r="G25" s="2"/>
      <c r="H25" s="2"/>
      <c r="I25" s="3">
        <f>SUM(I21:I23)</f>
        <v>-41910.080000000002</v>
      </c>
      <c r="J25" s="15"/>
      <c r="K25" s="7">
        <f>SUM(K21:K23)</f>
        <v>0</v>
      </c>
      <c r="L25" s="7"/>
      <c r="M25" s="7">
        <f t="shared" ref="M25:O25" si="2">SUM(M21:M23)</f>
        <v>0</v>
      </c>
      <c r="N25" s="7">
        <f t="shared" si="2"/>
        <v>0</v>
      </c>
      <c r="O25" s="7">
        <f t="shared" si="2"/>
        <v>0</v>
      </c>
      <c r="P25" s="7">
        <f>SUM(P21:P23)</f>
        <v>-41910.080000000002</v>
      </c>
      <c r="Q25" s="25"/>
    </row>
    <row r="26" spans="1:17" x14ac:dyDescent="0.25">
      <c r="I26" s="1"/>
    </row>
    <row r="28" spans="1:17" x14ac:dyDescent="0.25">
      <c r="A28" s="4">
        <v>2702</v>
      </c>
      <c r="B28" t="s">
        <v>143</v>
      </c>
      <c r="C28" s="12">
        <v>300</v>
      </c>
      <c r="D28" s="13">
        <v>2702</v>
      </c>
      <c r="E28" s="12"/>
      <c r="H28" s="1"/>
      <c r="I28" s="1">
        <v>-2937.9</v>
      </c>
      <c r="P28" s="7">
        <f t="shared" si="0"/>
        <v>-2937.9</v>
      </c>
    </row>
    <row r="29" spans="1:17" x14ac:dyDescent="0.25">
      <c r="A29" s="4">
        <v>2705</v>
      </c>
      <c r="B29" t="s">
        <v>144</v>
      </c>
      <c r="C29" s="12">
        <v>300</v>
      </c>
      <c r="D29" s="13">
        <v>2705</v>
      </c>
      <c r="E29" s="12"/>
      <c r="H29" s="1"/>
      <c r="I29" s="1"/>
      <c r="P29" s="7">
        <f t="shared" si="0"/>
        <v>0</v>
      </c>
    </row>
    <row r="30" spans="1:17" x14ac:dyDescent="0.25">
      <c r="A30" s="4">
        <v>2709</v>
      </c>
      <c r="B30" t="s">
        <v>145</v>
      </c>
      <c r="C30" s="12">
        <v>300</v>
      </c>
      <c r="D30" s="13">
        <v>2709</v>
      </c>
      <c r="E30" s="12" t="s">
        <v>15</v>
      </c>
      <c r="F30" t="s">
        <v>12</v>
      </c>
      <c r="G30" t="s">
        <v>13</v>
      </c>
      <c r="H30" s="1">
        <v>-35</v>
      </c>
      <c r="I30" s="1">
        <v>-35</v>
      </c>
      <c r="P30" s="7">
        <f t="shared" si="0"/>
        <v>-35</v>
      </c>
    </row>
    <row r="31" spans="1:17" x14ac:dyDescent="0.25">
      <c r="A31" s="4">
        <v>2713</v>
      </c>
      <c r="B31" t="s">
        <v>200</v>
      </c>
      <c r="C31" s="12">
        <v>300</v>
      </c>
      <c r="D31" s="13">
        <v>2713</v>
      </c>
      <c r="E31" s="12"/>
      <c r="H31" s="1"/>
      <c r="I31" s="1">
        <v>-33867.599999999999</v>
      </c>
      <c r="P31" s="7">
        <f t="shared" si="0"/>
        <v>-33867.599999999999</v>
      </c>
    </row>
    <row r="32" spans="1:17" x14ac:dyDescent="0.25">
      <c r="A32" s="4">
        <v>2727</v>
      </c>
      <c r="B32" t="s">
        <v>146</v>
      </c>
      <c r="C32" s="12">
        <v>300</v>
      </c>
      <c r="D32" s="13">
        <v>2727</v>
      </c>
      <c r="E32" s="12" t="s">
        <v>15</v>
      </c>
      <c r="F32" t="s">
        <v>12</v>
      </c>
      <c r="G32" t="s">
        <v>13</v>
      </c>
      <c r="H32" s="1">
        <v>-0.4</v>
      </c>
      <c r="I32" s="1">
        <v>-0.4</v>
      </c>
      <c r="P32" s="7">
        <f t="shared" si="0"/>
        <v>-0.4</v>
      </c>
    </row>
    <row r="33" spans="1:16" x14ac:dyDescent="0.25">
      <c r="A33" s="4">
        <v>2728</v>
      </c>
      <c r="B33" t="s">
        <v>147</v>
      </c>
      <c r="C33" s="12">
        <v>300</v>
      </c>
      <c r="D33" s="13">
        <v>2728</v>
      </c>
      <c r="E33" s="12" t="s">
        <v>15</v>
      </c>
      <c r="F33" t="s">
        <v>12</v>
      </c>
      <c r="G33" t="s">
        <v>13</v>
      </c>
      <c r="H33" s="1">
        <v>-8677.5</v>
      </c>
      <c r="I33" s="1">
        <v>-8325</v>
      </c>
      <c r="N33" s="5">
        <f>150.54+1500+1566.78</f>
        <v>3217.3199999999997</v>
      </c>
      <c r="P33" s="7">
        <f t="shared" si="0"/>
        <v>-5107.68</v>
      </c>
    </row>
    <row r="34" spans="1:16" x14ac:dyDescent="0.25">
      <c r="A34" s="4">
        <v>2742</v>
      </c>
      <c r="B34" t="s">
        <v>148</v>
      </c>
      <c r="C34" s="12">
        <v>300</v>
      </c>
      <c r="D34" s="13">
        <v>2742</v>
      </c>
      <c r="E34" s="12" t="s">
        <v>15</v>
      </c>
      <c r="F34" t="s">
        <v>12</v>
      </c>
      <c r="G34" t="s">
        <v>13</v>
      </c>
      <c r="H34" s="1">
        <v>-43</v>
      </c>
      <c r="I34" s="1">
        <v>-43</v>
      </c>
      <c r="P34" s="7">
        <f t="shared" si="0"/>
        <v>-43</v>
      </c>
    </row>
    <row r="35" spans="1:16" x14ac:dyDescent="0.25">
      <c r="A35" s="4">
        <v>2748</v>
      </c>
      <c r="B35" t="s">
        <v>149</v>
      </c>
      <c r="C35" s="12">
        <v>300</v>
      </c>
      <c r="D35" s="13">
        <v>2748</v>
      </c>
      <c r="E35" s="12"/>
      <c r="H35" s="1"/>
      <c r="I35" s="1"/>
      <c r="P35" s="7">
        <f t="shared" si="0"/>
        <v>0</v>
      </c>
    </row>
    <row r="36" spans="1:16" x14ac:dyDescent="0.25">
      <c r="A36" s="4">
        <v>2750</v>
      </c>
      <c r="B36" t="s">
        <v>150</v>
      </c>
      <c r="C36" s="12">
        <v>300</v>
      </c>
      <c r="D36" s="13">
        <v>2750</v>
      </c>
      <c r="E36" s="12" t="s">
        <v>15</v>
      </c>
      <c r="F36" t="s">
        <v>12</v>
      </c>
      <c r="G36" t="s">
        <v>13</v>
      </c>
      <c r="H36" s="1">
        <v>18.5</v>
      </c>
      <c r="I36" s="1">
        <v>18.5</v>
      </c>
      <c r="P36" s="7">
        <f t="shared" si="0"/>
        <v>18.5</v>
      </c>
    </row>
    <row r="37" spans="1:16" x14ac:dyDescent="0.25">
      <c r="A37" s="4">
        <v>2755</v>
      </c>
      <c r="B37" t="s">
        <v>151</v>
      </c>
      <c r="C37" s="12">
        <v>300</v>
      </c>
      <c r="D37" s="13">
        <v>2755</v>
      </c>
      <c r="E37" s="12" t="s">
        <v>15</v>
      </c>
      <c r="F37" t="s">
        <v>12</v>
      </c>
      <c r="G37" t="s">
        <v>13</v>
      </c>
      <c r="H37" s="1">
        <v>-212.69</v>
      </c>
      <c r="I37" s="1">
        <v>-212.69</v>
      </c>
      <c r="P37" s="7">
        <f t="shared" si="0"/>
        <v>-212.69</v>
      </c>
    </row>
    <row r="38" spans="1:16" x14ac:dyDescent="0.25">
      <c r="A38" s="4">
        <v>2758</v>
      </c>
      <c r="B38" t="s">
        <v>152</v>
      </c>
      <c r="C38" s="12">
        <v>300</v>
      </c>
      <c r="D38" s="13">
        <v>2758</v>
      </c>
      <c r="E38" s="12"/>
      <c r="H38" s="1"/>
      <c r="I38" s="1">
        <v>6500.61</v>
      </c>
      <c r="J38" s="5">
        <v>0</v>
      </c>
      <c r="K38" s="5">
        <v>0</v>
      </c>
      <c r="N38" s="5">
        <v>1665.9</v>
      </c>
      <c r="P38" s="7">
        <f t="shared" si="0"/>
        <v>8166.51</v>
      </c>
    </row>
    <row r="39" spans="1:16" x14ac:dyDescent="0.25">
      <c r="A39" s="4">
        <v>2765</v>
      </c>
      <c r="B39" t="s">
        <v>153</v>
      </c>
      <c r="C39" s="12">
        <v>300</v>
      </c>
      <c r="D39" s="13">
        <v>2765</v>
      </c>
      <c r="E39" s="12" t="s">
        <v>15</v>
      </c>
      <c r="F39" t="s">
        <v>12</v>
      </c>
      <c r="G39" t="s">
        <v>13</v>
      </c>
      <c r="H39" s="1">
        <v>502</v>
      </c>
      <c r="I39" s="1">
        <v>502</v>
      </c>
      <c r="P39" s="7">
        <f t="shared" si="0"/>
        <v>502</v>
      </c>
    </row>
    <row r="40" spans="1:16" x14ac:dyDescent="0.25">
      <c r="A40" s="4">
        <v>2766</v>
      </c>
      <c r="B40" t="s">
        <v>154</v>
      </c>
      <c r="C40" s="12">
        <v>300</v>
      </c>
      <c r="D40" s="13">
        <v>2766</v>
      </c>
      <c r="E40" s="12" t="s">
        <v>15</v>
      </c>
      <c r="F40" t="s">
        <v>12</v>
      </c>
      <c r="G40" t="s">
        <v>13</v>
      </c>
      <c r="H40" s="1">
        <v>200</v>
      </c>
      <c r="I40" s="1">
        <v>200</v>
      </c>
      <c r="P40" s="7">
        <f t="shared" si="0"/>
        <v>200</v>
      </c>
    </row>
    <row r="41" spans="1:16" x14ac:dyDescent="0.25">
      <c r="A41" s="4">
        <v>2767</v>
      </c>
      <c r="B41" t="s">
        <v>155</v>
      </c>
      <c r="C41" s="12">
        <v>300</v>
      </c>
      <c r="D41" s="13">
        <v>2767</v>
      </c>
      <c r="E41" s="12" t="s">
        <v>15</v>
      </c>
      <c r="F41" t="s">
        <v>12</v>
      </c>
      <c r="G41" t="s">
        <v>13</v>
      </c>
      <c r="H41" s="1">
        <v>267</v>
      </c>
      <c r="I41" s="1">
        <v>267</v>
      </c>
      <c r="P41" s="7">
        <f t="shared" si="0"/>
        <v>267</v>
      </c>
    </row>
    <row r="42" spans="1:16" x14ac:dyDescent="0.25">
      <c r="A42" s="4">
        <v>2768</v>
      </c>
      <c r="B42" t="s">
        <v>156</v>
      </c>
      <c r="C42" s="12">
        <v>300</v>
      </c>
      <c r="D42" s="13">
        <v>2768</v>
      </c>
      <c r="E42" s="12" t="s">
        <v>15</v>
      </c>
      <c r="F42" t="s">
        <v>12</v>
      </c>
      <c r="G42" t="s">
        <v>13</v>
      </c>
      <c r="H42" s="1">
        <v>99.78</v>
      </c>
      <c r="I42" s="1">
        <v>99.78</v>
      </c>
      <c r="P42" s="7">
        <f t="shared" si="0"/>
        <v>99.78</v>
      </c>
    </row>
    <row r="43" spans="1:16" x14ac:dyDescent="0.25">
      <c r="A43" s="4">
        <v>2769</v>
      </c>
      <c r="B43" t="s">
        <v>157</v>
      </c>
      <c r="C43" s="12">
        <v>300</v>
      </c>
      <c r="D43" s="13">
        <v>2769</v>
      </c>
      <c r="E43" s="12" t="s">
        <v>15</v>
      </c>
      <c r="F43" t="s">
        <v>12</v>
      </c>
      <c r="G43" t="s">
        <v>13</v>
      </c>
      <c r="H43" s="1">
        <v>-4.55</v>
      </c>
      <c r="I43" s="1">
        <v>-4.55</v>
      </c>
      <c r="P43" s="7">
        <f t="shared" si="0"/>
        <v>-4.55</v>
      </c>
    </row>
    <row r="44" spans="1:16" x14ac:dyDescent="0.25">
      <c r="A44" s="4">
        <v>2770</v>
      </c>
      <c r="B44" t="s">
        <v>158</v>
      </c>
      <c r="C44" s="12">
        <v>300</v>
      </c>
      <c r="D44" s="13">
        <v>2770</v>
      </c>
      <c r="E44" s="12"/>
      <c r="H44" s="1"/>
      <c r="I44" s="1">
        <v>-1721.25</v>
      </c>
      <c r="P44" s="7">
        <f t="shared" si="0"/>
        <v>-1721.25</v>
      </c>
    </row>
    <row r="45" spans="1:16" x14ac:dyDescent="0.25">
      <c r="A45" s="4">
        <v>2771</v>
      </c>
      <c r="B45" t="s">
        <v>159</v>
      </c>
      <c r="C45" s="12">
        <v>300</v>
      </c>
      <c r="D45" s="13">
        <v>2771</v>
      </c>
      <c r="E45" s="12" t="s">
        <v>15</v>
      </c>
      <c r="F45" t="s">
        <v>12</v>
      </c>
      <c r="G45" t="s">
        <v>13</v>
      </c>
      <c r="H45" s="1">
        <v>-947.51</v>
      </c>
      <c r="I45" s="1">
        <v>-947.51</v>
      </c>
      <c r="P45" s="7">
        <f t="shared" si="0"/>
        <v>-947.51</v>
      </c>
    </row>
    <row r="46" spans="1:16" x14ac:dyDescent="0.25">
      <c r="A46" s="4">
        <v>2772</v>
      </c>
      <c r="B46" t="s">
        <v>160</v>
      </c>
      <c r="C46" s="12">
        <v>300</v>
      </c>
      <c r="D46" s="13">
        <v>2772</v>
      </c>
      <c r="E46" s="12" t="s">
        <v>15</v>
      </c>
      <c r="F46" t="s">
        <v>12</v>
      </c>
      <c r="G46" t="s">
        <v>13</v>
      </c>
      <c r="H46" s="1">
        <v>-21.63</v>
      </c>
      <c r="I46" s="1">
        <v>-21.63</v>
      </c>
      <c r="P46" s="7">
        <f t="shared" si="0"/>
        <v>-21.63</v>
      </c>
    </row>
    <row r="47" spans="1:16" x14ac:dyDescent="0.25">
      <c r="A47" s="4">
        <v>2778</v>
      </c>
      <c r="B47" t="s">
        <v>161</v>
      </c>
      <c r="C47" s="12">
        <v>300</v>
      </c>
      <c r="D47" s="13">
        <v>2778</v>
      </c>
      <c r="E47" s="12"/>
      <c r="H47" s="1"/>
      <c r="I47" s="1">
        <v>22572.54</v>
      </c>
      <c r="N47" s="5">
        <v>68647.460000000006</v>
      </c>
      <c r="P47" s="7">
        <f t="shared" si="0"/>
        <v>91220</v>
      </c>
    </row>
    <row r="48" spans="1:16" x14ac:dyDescent="0.25">
      <c r="A48" s="4">
        <v>2781</v>
      </c>
      <c r="B48" t="s">
        <v>162</v>
      </c>
      <c r="C48" s="12">
        <v>300</v>
      </c>
      <c r="D48" s="13">
        <v>2781</v>
      </c>
      <c r="E48" s="12"/>
      <c r="H48" s="1"/>
      <c r="I48" s="1">
        <v>1408.46</v>
      </c>
      <c r="P48" s="7">
        <f t="shared" si="0"/>
        <v>1408.46</v>
      </c>
    </row>
    <row r="49" spans="1:18" x14ac:dyDescent="0.25">
      <c r="A49" s="4">
        <v>2787</v>
      </c>
      <c r="B49" t="s">
        <v>163</v>
      </c>
      <c r="C49" s="12">
        <v>300</v>
      </c>
      <c r="D49" s="13">
        <v>2787</v>
      </c>
      <c r="E49" s="12" t="s">
        <v>15</v>
      </c>
      <c r="F49" t="s">
        <v>12</v>
      </c>
      <c r="G49" t="s">
        <v>13</v>
      </c>
      <c r="H49" s="1">
        <v>-886.62</v>
      </c>
      <c r="I49" s="1">
        <v>-886.62</v>
      </c>
      <c r="P49" s="7">
        <f t="shared" si="0"/>
        <v>-886.62</v>
      </c>
    </row>
    <row r="50" spans="1:18" x14ac:dyDescent="0.25">
      <c r="A50" s="4">
        <v>2788</v>
      </c>
      <c r="B50" t="s">
        <v>164</v>
      </c>
      <c r="C50" s="12">
        <v>300</v>
      </c>
      <c r="D50" s="13">
        <v>2788</v>
      </c>
      <c r="E50" s="12" t="s">
        <v>15</v>
      </c>
      <c r="F50" t="s">
        <v>12</v>
      </c>
      <c r="G50" t="s">
        <v>13</v>
      </c>
      <c r="H50" s="1">
        <v>-1995.42</v>
      </c>
      <c r="I50" s="1">
        <v>-1995.42</v>
      </c>
      <c r="P50" s="7">
        <f t="shared" si="0"/>
        <v>-1995.42</v>
      </c>
    </row>
    <row r="51" spans="1:18" x14ac:dyDescent="0.25">
      <c r="A51" s="4">
        <v>2793</v>
      </c>
      <c r="B51" t="s">
        <v>165</v>
      </c>
      <c r="C51" s="12">
        <v>300</v>
      </c>
      <c r="D51" s="13">
        <v>2793</v>
      </c>
      <c r="E51" s="12" t="s">
        <v>15</v>
      </c>
      <c r="F51" t="s">
        <v>12</v>
      </c>
      <c r="G51" t="s">
        <v>13</v>
      </c>
      <c r="H51" s="1">
        <v>-4001.89</v>
      </c>
      <c r="I51" s="1">
        <v>-4001.89</v>
      </c>
      <c r="P51" s="7">
        <f t="shared" si="0"/>
        <v>-4001.89</v>
      </c>
    </row>
    <row r="52" spans="1:18" x14ac:dyDescent="0.25">
      <c r="A52" s="4">
        <v>2795</v>
      </c>
      <c r="B52" t="s">
        <v>166</v>
      </c>
      <c r="C52" s="12">
        <v>300</v>
      </c>
      <c r="D52" s="13">
        <v>2795</v>
      </c>
      <c r="E52" s="12" t="s">
        <v>15</v>
      </c>
      <c r="F52" t="s">
        <v>12</v>
      </c>
      <c r="G52" t="s">
        <v>13</v>
      </c>
      <c r="H52" s="1">
        <v>-214</v>
      </c>
      <c r="I52" s="1">
        <v>-214</v>
      </c>
      <c r="P52" s="7">
        <f t="shared" si="0"/>
        <v>-214</v>
      </c>
    </row>
    <row r="53" spans="1:18" x14ac:dyDescent="0.25">
      <c r="A53" s="4">
        <v>2796</v>
      </c>
      <c r="B53" t="s">
        <v>167</v>
      </c>
      <c r="C53" s="12">
        <v>300</v>
      </c>
      <c r="D53" s="13">
        <v>2796</v>
      </c>
      <c r="E53" s="12" t="s">
        <v>15</v>
      </c>
      <c r="F53" t="s">
        <v>12</v>
      </c>
      <c r="G53" t="s">
        <v>13</v>
      </c>
      <c r="H53" s="1">
        <v>5680.42</v>
      </c>
      <c r="I53" s="1">
        <v>5680.42</v>
      </c>
      <c r="P53" s="7">
        <f t="shared" si="0"/>
        <v>5680.42</v>
      </c>
    </row>
    <row r="54" spans="1:18" x14ac:dyDescent="0.25">
      <c r="A54" s="4">
        <v>2797</v>
      </c>
      <c r="B54" t="s">
        <v>168</v>
      </c>
      <c r="C54" s="12">
        <v>300</v>
      </c>
      <c r="D54" s="13">
        <v>2797</v>
      </c>
      <c r="E54" s="12" t="s">
        <v>15</v>
      </c>
      <c r="F54" t="s">
        <v>12</v>
      </c>
      <c r="G54" t="s">
        <v>13</v>
      </c>
      <c r="H54" s="1">
        <v>-0.12</v>
      </c>
      <c r="I54" s="1">
        <v>0.12</v>
      </c>
      <c r="P54" s="7">
        <f t="shared" si="0"/>
        <v>0.12</v>
      </c>
    </row>
    <row r="55" spans="1:18" x14ac:dyDescent="0.25">
      <c r="A55" s="4">
        <v>2800</v>
      </c>
      <c r="B55" t="s">
        <v>169</v>
      </c>
      <c r="C55" s="12">
        <v>300</v>
      </c>
      <c r="D55" s="13">
        <v>2800</v>
      </c>
      <c r="E55" s="12"/>
      <c r="H55" s="1"/>
      <c r="I55" s="1">
        <v>-2208</v>
      </c>
      <c r="N55" s="5">
        <v>2208</v>
      </c>
      <c r="P55" s="7">
        <f t="shared" si="0"/>
        <v>0</v>
      </c>
    </row>
    <row r="56" spans="1:18" x14ac:dyDescent="0.25">
      <c r="A56" s="4">
        <v>2809</v>
      </c>
      <c r="B56" t="s">
        <v>229</v>
      </c>
      <c r="C56" s="12">
        <v>300</v>
      </c>
      <c r="D56" s="13">
        <v>2809</v>
      </c>
      <c r="E56" s="12"/>
      <c r="H56" s="1"/>
      <c r="I56" s="1">
        <v>0</v>
      </c>
      <c r="N56" s="5">
        <v>0</v>
      </c>
      <c r="P56" s="7">
        <f t="shared" si="0"/>
        <v>0</v>
      </c>
    </row>
    <row r="57" spans="1:18" x14ac:dyDescent="0.25">
      <c r="A57" s="4">
        <v>2813</v>
      </c>
      <c r="B57" t="s">
        <v>170</v>
      </c>
      <c r="C57" s="12">
        <v>300</v>
      </c>
      <c r="D57" s="13">
        <v>2813</v>
      </c>
      <c r="E57" s="12"/>
      <c r="H57" s="1"/>
      <c r="I57" s="1">
        <v>-140895.51</v>
      </c>
      <c r="K57" s="5" t="s">
        <v>190</v>
      </c>
      <c r="M57" s="5">
        <f>81137.87+8045.94</f>
        <v>89183.81</v>
      </c>
      <c r="N57" s="5">
        <f>140895.51-680.99</f>
        <v>140214.52000000002</v>
      </c>
      <c r="P57" s="7">
        <f t="shared" si="0"/>
        <v>88502.82</v>
      </c>
    </row>
    <row r="58" spans="1:18" x14ac:dyDescent="0.25">
      <c r="A58" s="4">
        <v>2814</v>
      </c>
      <c r="B58" t="s">
        <v>233</v>
      </c>
      <c r="C58" s="12">
        <v>300</v>
      </c>
      <c r="D58" s="13">
        <v>2814</v>
      </c>
      <c r="E58" s="12"/>
      <c r="H58" s="1"/>
      <c r="I58" s="1"/>
      <c r="N58" s="5">
        <v>179636.83</v>
      </c>
      <c r="P58" s="7">
        <f t="shared" si="0"/>
        <v>179636.83</v>
      </c>
    </row>
    <row r="59" spans="1:18" x14ac:dyDescent="0.25">
      <c r="A59" s="4">
        <v>2832</v>
      </c>
      <c r="B59" t="s">
        <v>171</v>
      </c>
      <c r="C59" s="12">
        <v>300</v>
      </c>
      <c r="D59" s="13">
        <v>2832</v>
      </c>
      <c r="E59" s="12"/>
      <c r="H59" s="1"/>
      <c r="I59" s="1">
        <v>-5427.35</v>
      </c>
      <c r="N59" s="5">
        <v>5427</v>
      </c>
      <c r="P59" s="7">
        <f t="shared" si="0"/>
        <v>-0.3500000000003638</v>
      </c>
    </row>
    <row r="60" spans="1:18" x14ac:dyDescent="0.25">
      <c r="A60" s="4">
        <v>2690</v>
      </c>
      <c r="B60" t="s">
        <v>228</v>
      </c>
      <c r="C60" s="12">
        <v>300</v>
      </c>
      <c r="D60" s="13">
        <v>2690</v>
      </c>
      <c r="N60" s="5">
        <v>3240</v>
      </c>
      <c r="P60" s="7">
        <f t="shared" si="0"/>
        <v>3240</v>
      </c>
    </row>
    <row r="61" spans="1:18" x14ac:dyDescent="0.25">
      <c r="C61" s="12"/>
    </row>
    <row r="63" spans="1:18" s="2" customFormat="1" x14ac:dyDescent="0.25">
      <c r="A63" s="4"/>
      <c r="B63" s="2" t="s">
        <v>201</v>
      </c>
      <c r="D63" s="4"/>
      <c r="I63" s="3">
        <f>SUM(I28:I60)</f>
        <v>-166495.89000000001</v>
      </c>
      <c r="J63" s="3">
        <f t="shared" ref="J63:O63" si="3">SUM(J28:J60)</f>
        <v>0</v>
      </c>
      <c r="K63" s="7">
        <f t="shared" si="3"/>
        <v>0</v>
      </c>
      <c r="L63" s="7">
        <f t="shared" si="3"/>
        <v>0</v>
      </c>
      <c r="M63" s="7">
        <f t="shared" si="3"/>
        <v>89183.81</v>
      </c>
      <c r="N63" s="7">
        <f t="shared" si="3"/>
        <v>404257.03</v>
      </c>
      <c r="O63" s="7">
        <f t="shared" si="3"/>
        <v>0</v>
      </c>
      <c r="P63" s="7">
        <f t="shared" si="0"/>
        <v>326944.95</v>
      </c>
      <c r="Q63" s="23"/>
      <c r="R63" s="23"/>
    </row>
    <row r="65" spans="1:20" x14ac:dyDescent="0.25">
      <c r="T65" s="1"/>
    </row>
    <row r="66" spans="1:20" x14ac:dyDescent="0.25">
      <c r="A66" s="4">
        <v>2599</v>
      </c>
      <c r="B66" t="s">
        <v>133</v>
      </c>
      <c r="C66" s="12">
        <v>122</v>
      </c>
      <c r="D66" s="13">
        <v>2599</v>
      </c>
      <c r="E66" s="12" t="s">
        <v>15</v>
      </c>
      <c r="F66" t="s">
        <v>12</v>
      </c>
      <c r="G66" s="1">
        <v>36247.18</v>
      </c>
      <c r="H66" s="1"/>
      <c r="I66" s="1">
        <v>34310.732000000004</v>
      </c>
      <c r="P66" s="7">
        <f t="shared" si="0"/>
        <v>34310.732000000004</v>
      </c>
      <c r="Q66" s="25"/>
      <c r="R66" s="25"/>
      <c r="T66" s="1"/>
    </row>
    <row r="67" spans="1:20" x14ac:dyDescent="0.25">
      <c r="P67" s="7">
        <f t="shared" si="0"/>
        <v>0</v>
      </c>
    </row>
    <row r="68" spans="1:20" x14ac:dyDescent="0.25">
      <c r="B68" s="2" t="s">
        <v>202</v>
      </c>
      <c r="C68" s="2"/>
      <c r="D68" s="4"/>
      <c r="E68" s="2"/>
      <c r="F68" s="2"/>
      <c r="G68" s="2"/>
      <c r="H68" s="2"/>
      <c r="I68" s="3">
        <f>SUM(I66:I67)</f>
        <v>34310.732000000004</v>
      </c>
      <c r="J68" s="3">
        <f t="shared" ref="J68:O68" si="4">SUM(J66:J67)</f>
        <v>0</v>
      </c>
      <c r="K68" s="7">
        <f t="shared" si="4"/>
        <v>0</v>
      </c>
      <c r="L68" s="7">
        <f t="shared" si="4"/>
        <v>0</v>
      </c>
      <c r="M68" s="7">
        <f t="shared" si="4"/>
        <v>0</v>
      </c>
      <c r="N68" s="7">
        <f t="shared" si="4"/>
        <v>0</v>
      </c>
      <c r="O68" s="7">
        <f t="shared" si="4"/>
        <v>0</v>
      </c>
      <c r="P68" s="7">
        <f t="shared" si="0"/>
        <v>34310.732000000004</v>
      </c>
    </row>
    <row r="69" spans="1:20" x14ac:dyDescent="0.25">
      <c r="P69" s="7">
        <f t="shared" si="0"/>
        <v>0</v>
      </c>
    </row>
    <row r="70" spans="1:20" x14ac:dyDescent="0.25">
      <c r="P70" s="7">
        <f t="shared" si="0"/>
        <v>0</v>
      </c>
    </row>
    <row r="71" spans="1:20" x14ac:dyDescent="0.25">
      <c r="A71" s="4">
        <v>2572</v>
      </c>
      <c r="B71" t="s">
        <v>116</v>
      </c>
      <c r="C71" s="12">
        <v>400</v>
      </c>
      <c r="D71" s="13">
        <v>2572</v>
      </c>
      <c r="E71" s="12" t="s">
        <v>15</v>
      </c>
      <c r="F71" t="s">
        <v>12</v>
      </c>
      <c r="G71" t="s">
        <v>13</v>
      </c>
      <c r="H71">
        <v>0</v>
      </c>
      <c r="I71" s="1">
        <v>312.66000000000003</v>
      </c>
      <c r="J71" s="5" t="s">
        <v>190</v>
      </c>
      <c r="N71" s="5" t="s">
        <v>190</v>
      </c>
      <c r="P71" s="7">
        <f t="shared" si="0"/>
        <v>312.66000000000003</v>
      </c>
    </row>
    <row r="72" spans="1:20" x14ac:dyDescent="0.25">
      <c r="P72" s="7">
        <f t="shared" si="0"/>
        <v>0</v>
      </c>
    </row>
    <row r="73" spans="1:20" x14ac:dyDescent="0.25">
      <c r="B73" s="2" t="s">
        <v>203</v>
      </c>
      <c r="I73" s="3">
        <f>SUM(I71)</f>
        <v>312.66000000000003</v>
      </c>
      <c r="J73" s="7"/>
      <c r="K73" s="7"/>
      <c r="L73" s="7"/>
      <c r="M73" s="7"/>
      <c r="N73" s="7"/>
      <c r="O73" s="7"/>
      <c r="P73" s="7">
        <f t="shared" si="0"/>
        <v>312.66000000000003</v>
      </c>
    </row>
    <row r="74" spans="1:20" x14ac:dyDescent="0.25">
      <c r="P74" s="7">
        <f t="shared" si="0"/>
        <v>0</v>
      </c>
    </row>
    <row r="75" spans="1:20" x14ac:dyDescent="0.25">
      <c r="P75" s="7">
        <f t="shared" si="0"/>
        <v>0</v>
      </c>
    </row>
    <row r="76" spans="1:20" x14ac:dyDescent="0.25">
      <c r="A76" s="4">
        <v>2595</v>
      </c>
      <c r="B76" t="s">
        <v>132</v>
      </c>
      <c r="C76" s="12">
        <v>122</v>
      </c>
      <c r="D76" s="13">
        <v>2595</v>
      </c>
      <c r="E76" s="12" t="s">
        <v>15</v>
      </c>
      <c r="F76" s="1">
        <v>-3171344.31</v>
      </c>
      <c r="H76" s="1"/>
      <c r="I76" s="1">
        <f>-1075852.57</f>
        <v>-1075852.57</v>
      </c>
      <c r="K76" s="5">
        <v>-30802.22</v>
      </c>
      <c r="N76" s="5">
        <v>706628.8</v>
      </c>
      <c r="P76" s="7">
        <f t="shared" si="0"/>
        <v>-400025.99</v>
      </c>
    </row>
    <row r="77" spans="1:20" x14ac:dyDescent="0.25">
      <c r="A77" s="4">
        <v>2685</v>
      </c>
      <c r="B77" t="s">
        <v>140</v>
      </c>
      <c r="C77" s="12">
        <v>122</v>
      </c>
      <c r="D77" s="13">
        <v>2685</v>
      </c>
      <c r="E77" s="12" t="s">
        <v>15</v>
      </c>
      <c r="F77" s="1">
        <v>-14610</v>
      </c>
      <c r="G77" s="1"/>
      <c r="H77" s="1"/>
      <c r="I77" s="1">
        <v>-14610</v>
      </c>
      <c r="P77" s="7">
        <f t="shared" si="0"/>
        <v>-14610</v>
      </c>
    </row>
    <row r="78" spans="1:20" x14ac:dyDescent="0.25">
      <c r="A78" s="4">
        <v>2573</v>
      </c>
      <c r="B78" t="s">
        <v>117</v>
      </c>
      <c r="C78" s="12">
        <v>541</v>
      </c>
      <c r="D78" s="13">
        <v>2573</v>
      </c>
      <c r="E78" s="12" t="s">
        <v>15</v>
      </c>
      <c r="F78" s="1">
        <v>-1738.6</v>
      </c>
      <c r="G78" s="1"/>
      <c r="H78" s="1">
        <v>-55.39</v>
      </c>
      <c r="I78" s="1">
        <v>-11.16</v>
      </c>
      <c r="K78" s="5">
        <v>-2.66</v>
      </c>
      <c r="P78" s="7">
        <f t="shared" ref="P78:P144" si="5">SUM(I78:O78)</f>
        <v>-13.82</v>
      </c>
    </row>
    <row r="79" spans="1:20" x14ac:dyDescent="0.25">
      <c r="A79" s="4">
        <v>2575</v>
      </c>
      <c r="B79" t="s">
        <v>119</v>
      </c>
      <c r="C79" s="12">
        <v>512</v>
      </c>
      <c r="D79" s="13">
        <v>2575</v>
      </c>
      <c r="E79" s="12" t="s">
        <v>15</v>
      </c>
      <c r="F79" s="1">
        <v>-111944.22</v>
      </c>
      <c r="G79" s="1"/>
      <c r="H79" s="1">
        <v>-3907.51</v>
      </c>
      <c r="I79" s="1">
        <v>-115851.73</v>
      </c>
      <c r="K79" s="5">
        <v>-2318.33</v>
      </c>
      <c r="P79" s="7">
        <f t="shared" si="5"/>
        <v>-118170.06</v>
      </c>
    </row>
    <row r="80" spans="1:20" x14ac:dyDescent="0.25">
      <c r="P80" s="7">
        <f t="shared" si="5"/>
        <v>0</v>
      </c>
    </row>
    <row r="81" spans="1:1192" s="6" customFormat="1" x14ac:dyDescent="0.25">
      <c r="A81" s="8"/>
      <c r="B81" s="7" t="s">
        <v>204</v>
      </c>
      <c r="C81" s="7"/>
      <c r="D81" s="8"/>
      <c r="E81" s="7"/>
      <c r="F81" s="7"/>
      <c r="G81" s="7"/>
      <c r="H81" s="7"/>
      <c r="I81" s="7">
        <f t="shared" ref="I81:P81" si="6">SUM(I75:I79)</f>
        <v>-1206325.46</v>
      </c>
      <c r="J81" s="7">
        <f t="shared" si="6"/>
        <v>0</v>
      </c>
      <c r="K81" s="7">
        <f t="shared" si="6"/>
        <v>-33123.21</v>
      </c>
      <c r="L81" s="7">
        <f t="shared" si="6"/>
        <v>0</v>
      </c>
      <c r="M81" s="7">
        <f t="shared" si="6"/>
        <v>0</v>
      </c>
      <c r="N81" s="7">
        <f t="shared" si="6"/>
        <v>706628.8</v>
      </c>
      <c r="O81" s="7">
        <f t="shared" si="6"/>
        <v>0</v>
      </c>
      <c r="P81" s="7">
        <f t="shared" si="6"/>
        <v>-532819.87</v>
      </c>
      <c r="Q81" s="23"/>
      <c r="R81" s="23"/>
      <c r="S81" s="23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6"/>
      <c r="FN81" s="26"/>
      <c r="FO81" s="26"/>
      <c r="FP81" s="26"/>
      <c r="FQ81" s="26"/>
      <c r="FR81" s="26"/>
      <c r="FS81" s="26"/>
      <c r="FT81" s="26"/>
      <c r="FU81" s="26"/>
      <c r="FV81" s="26"/>
      <c r="FW81" s="26"/>
      <c r="FX81" s="26"/>
      <c r="FY81" s="26"/>
      <c r="FZ81" s="26"/>
      <c r="GA81" s="26"/>
      <c r="GB81" s="26"/>
      <c r="GC81" s="26"/>
      <c r="GD81" s="26"/>
      <c r="GE81" s="26"/>
      <c r="GF81" s="26"/>
      <c r="GG81" s="26"/>
      <c r="GH81" s="26"/>
      <c r="GI81" s="26"/>
      <c r="GJ81" s="26"/>
      <c r="GK81" s="26"/>
      <c r="GL81" s="26"/>
      <c r="GM81" s="26"/>
      <c r="GN81" s="26"/>
      <c r="GO81" s="26"/>
      <c r="GP81" s="26"/>
      <c r="GQ81" s="26"/>
      <c r="GR81" s="26"/>
      <c r="GS81" s="26"/>
      <c r="GT81" s="26"/>
      <c r="GU81" s="26"/>
      <c r="GV81" s="26"/>
      <c r="GW81" s="26"/>
      <c r="GX81" s="26"/>
      <c r="GY81" s="26"/>
      <c r="GZ81" s="26"/>
      <c r="HA81" s="26"/>
      <c r="HB81" s="26"/>
      <c r="HC81" s="26"/>
      <c r="HD81" s="26"/>
      <c r="HE81" s="26"/>
      <c r="HF81" s="26"/>
      <c r="HG81" s="26"/>
      <c r="HH81" s="26"/>
      <c r="HI81" s="26"/>
      <c r="HJ81" s="26"/>
      <c r="HK81" s="26"/>
      <c r="HL81" s="26"/>
      <c r="HM81" s="26"/>
      <c r="HN81" s="26"/>
      <c r="HO81" s="26"/>
      <c r="HP81" s="26"/>
      <c r="HQ81" s="26"/>
      <c r="HR81" s="26"/>
      <c r="HS81" s="26"/>
      <c r="HT81" s="26"/>
      <c r="HU81" s="26"/>
      <c r="HV81" s="26"/>
      <c r="HW81" s="26"/>
      <c r="HX81" s="26"/>
      <c r="HY81" s="26"/>
      <c r="HZ81" s="26"/>
      <c r="IA81" s="26"/>
      <c r="IB81" s="26"/>
      <c r="IC81" s="26"/>
      <c r="ID81" s="26"/>
      <c r="IE81" s="26"/>
      <c r="IF81" s="26"/>
      <c r="IG81" s="26"/>
      <c r="IH81" s="26"/>
      <c r="II81" s="26"/>
      <c r="IJ81" s="26"/>
      <c r="IK81" s="26"/>
      <c r="IL81" s="26"/>
      <c r="IM81" s="26"/>
      <c r="IN81" s="26"/>
      <c r="IO81" s="26"/>
      <c r="IP81" s="26"/>
      <c r="IQ81" s="26"/>
      <c r="IR81" s="26"/>
      <c r="IS81" s="26"/>
      <c r="IT81" s="26"/>
      <c r="IU81" s="26"/>
      <c r="IV81" s="26"/>
      <c r="IW81" s="26"/>
      <c r="IX81" s="26"/>
      <c r="IY81" s="26"/>
      <c r="IZ81" s="26"/>
      <c r="JA81" s="26"/>
      <c r="JB81" s="26"/>
      <c r="JC81" s="26"/>
      <c r="JD81" s="26"/>
      <c r="JE81" s="26"/>
      <c r="JF81" s="26"/>
      <c r="JG81" s="26"/>
      <c r="JH81" s="26"/>
      <c r="JI81" s="26"/>
      <c r="JJ81" s="26"/>
      <c r="JK81" s="26"/>
      <c r="JL81" s="26"/>
      <c r="JM81" s="26"/>
      <c r="JN81" s="26"/>
      <c r="JO81" s="26"/>
      <c r="JP81" s="26"/>
      <c r="JQ81" s="26"/>
      <c r="JR81" s="26"/>
      <c r="JS81" s="26"/>
      <c r="JT81" s="26"/>
      <c r="JU81" s="26"/>
      <c r="JV81" s="26"/>
      <c r="JW81" s="26"/>
      <c r="JX81" s="26"/>
      <c r="JY81" s="26"/>
      <c r="JZ81" s="26"/>
      <c r="KA81" s="26"/>
      <c r="KB81" s="26"/>
      <c r="KC81" s="26"/>
      <c r="KD81" s="26"/>
      <c r="KE81" s="26"/>
      <c r="KF81" s="26"/>
      <c r="KG81" s="26"/>
      <c r="KH81" s="26"/>
      <c r="KI81" s="26"/>
      <c r="KJ81" s="26"/>
      <c r="KK81" s="26"/>
      <c r="KL81" s="26"/>
      <c r="KM81" s="26"/>
      <c r="KN81" s="26"/>
      <c r="KO81" s="26"/>
      <c r="KP81" s="26"/>
      <c r="KQ81" s="26"/>
      <c r="KR81" s="26"/>
      <c r="KS81" s="26"/>
      <c r="KT81" s="26"/>
      <c r="KU81" s="26"/>
      <c r="KV81" s="26"/>
      <c r="KW81" s="26"/>
      <c r="KX81" s="26"/>
      <c r="KY81" s="26"/>
      <c r="KZ81" s="26"/>
      <c r="LA81" s="26"/>
      <c r="LB81" s="26"/>
      <c r="LC81" s="26"/>
      <c r="LD81" s="26"/>
      <c r="LE81" s="26"/>
      <c r="LF81" s="26"/>
      <c r="LG81" s="26"/>
      <c r="LH81" s="26"/>
      <c r="LI81" s="26"/>
      <c r="LJ81" s="26"/>
      <c r="LK81" s="26"/>
      <c r="LL81" s="26"/>
      <c r="LM81" s="26"/>
      <c r="LN81" s="26"/>
      <c r="LO81" s="26"/>
      <c r="LP81" s="26"/>
      <c r="LQ81" s="26"/>
      <c r="LR81" s="26"/>
      <c r="LS81" s="26"/>
      <c r="LT81" s="26"/>
      <c r="LU81" s="26"/>
      <c r="LV81" s="26"/>
      <c r="LW81" s="26"/>
      <c r="LX81" s="26"/>
      <c r="LY81" s="26"/>
      <c r="LZ81" s="26"/>
      <c r="MA81" s="26"/>
      <c r="MB81" s="26"/>
      <c r="MC81" s="26"/>
      <c r="MD81" s="26"/>
      <c r="ME81" s="26"/>
      <c r="MF81" s="26"/>
      <c r="MG81" s="26"/>
      <c r="MH81" s="26"/>
      <c r="MI81" s="26"/>
      <c r="MJ81" s="26"/>
      <c r="MK81" s="26"/>
      <c r="ML81" s="26"/>
      <c r="MM81" s="26"/>
      <c r="MN81" s="26"/>
      <c r="MO81" s="26"/>
      <c r="MP81" s="26"/>
      <c r="MQ81" s="26"/>
      <c r="MR81" s="26"/>
      <c r="MS81" s="26"/>
      <c r="MT81" s="26"/>
      <c r="MU81" s="26"/>
      <c r="MV81" s="26"/>
      <c r="MW81" s="26"/>
      <c r="MX81" s="26"/>
      <c r="MY81" s="26"/>
      <c r="MZ81" s="26"/>
      <c r="NA81" s="26"/>
      <c r="NB81" s="26"/>
      <c r="NC81" s="26"/>
      <c r="ND81" s="26"/>
      <c r="NE81" s="26"/>
      <c r="NF81" s="26"/>
      <c r="NG81" s="26"/>
      <c r="NH81" s="26"/>
      <c r="NI81" s="26"/>
      <c r="NJ81" s="26"/>
      <c r="NK81" s="26"/>
      <c r="NL81" s="26"/>
      <c r="NM81" s="26"/>
      <c r="NN81" s="26"/>
      <c r="NO81" s="26"/>
      <c r="NP81" s="26"/>
      <c r="NQ81" s="26"/>
      <c r="NR81" s="26"/>
      <c r="NS81" s="26"/>
      <c r="NT81" s="26"/>
      <c r="NU81" s="26"/>
      <c r="NV81" s="26"/>
      <c r="NW81" s="26"/>
      <c r="NX81" s="26"/>
      <c r="NY81" s="26"/>
      <c r="NZ81" s="26"/>
      <c r="OA81" s="26"/>
      <c r="OB81" s="26"/>
      <c r="OC81" s="26"/>
      <c r="OD81" s="26"/>
      <c r="OE81" s="26"/>
      <c r="OF81" s="26"/>
      <c r="OG81" s="26"/>
      <c r="OH81" s="26"/>
      <c r="OI81" s="26"/>
      <c r="OJ81" s="26"/>
      <c r="OK81" s="26"/>
      <c r="OL81" s="26"/>
      <c r="OM81" s="26"/>
      <c r="ON81" s="26"/>
      <c r="OO81" s="26"/>
      <c r="OP81" s="26"/>
      <c r="OQ81" s="26"/>
      <c r="OR81" s="26"/>
      <c r="OS81" s="26"/>
      <c r="OT81" s="26"/>
      <c r="OU81" s="26"/>
      <c r="OV81" s="26"/>
      <c r="OW81" s="26"/>
      <c r="OX81" s="26"/>
      <c r="OY81" s="26"/>
      <c r="OZ81" s="26"/>
      <c r="PA81" s="26"/>
      <c r="PB81" s="26"/>
      <c r="PC81" s="26"/>
      <c r="PD81" s="26"/>
      <c r="PE81" s="26"/>
      <c r="PF81" s="26"/>
      <c r="PG81" s="26"/>
      <c r="PH81" s="26"/>
      <c r="PI81" s="26"/>
      <c r="PJ81" s="26"/>
      <c r="PK81" s="26"/>
      <c r="PL81" s="26"/>
      <c r="PM81" s="26"/>
      <c r="PN81" s="26"/>
      <c r="PO81" s="26"/>
      <c r="PP81" s="26"/>
      <c r="PQ81" s="26"/>
      <c r="PR81" s="26"/>
      <c r="PS81" s="26"/>
      <c r="PT81" s="26"/>
      <c r="PU81" s="26"/>
      <c r="PV81" s="26"/>
      <c r="PW81" s="26"/>
      <c r="PX81" s="26"/>
      <c r="PY81" s="26"/>
      <c r="PZ81" s="26"/>
      <c r="QA81" s="26"/>
      <c r="QB81" s="26"/>
      <c r="QC81" s="26"/>
      <c r="QD81" s="26"/>
      <c r="QE81" s="26"/>
      <c r="QF81" s="26"/>
      <c r="QG81" s="26"/>
      <c r="QH81" s="26"/>
      <c r="QI81" s="26"/>
      <c r="QJ81" s="26"/>
      <c r="QK81" s="26"/>
      <c r="QL81" s="26"/>
      <c r="QM81" s="26"/>
      <c r="QN81" s="26"/>
      <c r="QO81" s="26"/>
      <c r="QP81" s="26"/>
      <c r="QQ81" s="26"/>
      <c r="QR81" s="26"/>
      <c r="QS81" s="26"/>
      <c r="QT81" s="26"/>
      <c r="QU81" s="26"/>
      <c r="QV81" s="26"/>
      <c r="QW81" s="26"/>
      <c r="QX81" s="26"/>
      <c r="QY81" s="26"/>
      <c r="QZ81" s="26"/>
      <c r="RA81" s="26"/>
      <c r="RB81" s="26"/>
      <c r="RC81" s="26"/>
      <c r="RD81" s="26"/>
      <c r="RE81" s="26"/>
      <c r="RF81" s="26"/>
      <c r="RG81" s="26"/>
      <c r="RH81" s="26"/>
      <c r="RI81" s="26"/>
      <c r="RJ81" s="26"/>
      <c r="RK81" s="26"/>
      <c r="RL81" s="26"/>
      <c r="RM81" s="26"/>
      <c r="RN81" s="26"/>
      <c r="RO81" s="26"/>
      <c r="RP81" s="26"/>
      <c r="RQ81" s="26"/>
      <c r="RR81" s="26"/>
      <c r="RS81" s="26"/>
      <c r="RT81" s="26"/>
      <c r="RU81" s="26"/>
      <c r="RV81" s="26"/>
      <c r="RW81" s="26"/>
      <c r="RX81" s="26"/>
      <c r="RY81" s="26"/>
      <c r="RZ81" s="26"/>
      <c r="SA81" s="26"/>
      <c r="SB81" s="26"/>
      <c r="SC81" s="26"/>
      <c r="SD81" s="26"/>
      <c r="SE81" s="26"/>
      <c r="SF81" s="26"/>
      <c r="SG81" s="26"/>
      <c r="SH81" s="26"/>
      <c r="SI81" s="26"/>
      <c r="SJ81" s="26"/>
      <c r="SK81" s="26"/>
      <c r="SL81" s="26"/>
      <c r="SM81" s="26"/>
      <c r="SN81" s="26"/>
      <c r="SO81" s="26"/>
      <c r="SP81" s="26"/>
      <c r="SQ81" s="26"/>
      <c r="SR81" s="26"/>
      <c r="SS81" s="26"/>
      <c r="ST81" s="26"/>
      <c r="SU81" s="26"/>
      <c r="SV81" s="26"/>
      <c r="SW81" s="26"/>
      <c r="SX81" s="26"/>
      <c r="SY81" s="26"/>
      <c r="SZ81" s="26"/>
      <c r="TA81" s="26"/>
      <c r="TB81" s="26"/>
      <c r="TC81" s="26"/>
      <c r="TD81" s="26"/>
      <c r="TE81" s="26"/>
      <c r="TF81" s="26"/>
      <c r="TG81" s="26"/>
      <c r="TH81" s="26"/>
      <c r="TI81" s="26"/>
      <c r="TJ81" s="26"/>
      <c r="TK81" s="26"/>
      <c r="TL81" s="26"/>
      <c r="TM81" s="26"/>
      <c r="TN81" s="26"/>
      <c r="TO81" s="26"/>
      <c r="TP81" s="26"/>
      <c r="TQ81" s="26"/>
      <c r="TR81" s="26"/>
      <c r="TS81" s="26"/>
      <c r="TT81" s="26"/>
      <c r="TU81" s="26"/>
      <c r="TV81" s="26"/>
      <c r="TW81" s="26"/>
      <c r="TX81" s="26"/>
      <c r="TY81" s="26"/>
      <c r="TZ81" s="26"/>
      <c r="UA81" s="26"/>
      <c r="UB81" s="26"/>
      <c r="UC81" s="26"/>
      <c r="UD81" s="26"/>
      <c r="UE81" s="26"/>
      <c r="UF81" s="26"/>
      <c r="UG81" s="26"/>
      <c r="UH81" s="26"/>
      <c r="UI81" s="26"/>
      <c r="UJ81" s="26"/>
      <c r="UK81" s="26"/>
      <c r="UL81" s="26"/>
      <c r="UM81" s="26"/>
      <c r="UN81" s="26"/>
      <c r="UO81" s="26"/>
      <c r="UP81" s="26"/>
      <c r="UQ81" s="26"/>
      <c r="UR81" s="26"/>
      <c r="US81" s="26"/>
      <c r="UT81" s="26"/>
      <c r="UU81" s="26"/>
      <c r="UV81" s="26"/>
      <c r="UW81" s="26"/>
      <c r="UX81" s="26"/>
      <c r="UY81" s="26"/>
      <c r="UZ81" s="26"/>
      <c r="VA81" s="26"/>
      <c r="VB81" s="26"/>
      <c r="VC81" s="26"/>
      <c r="VD81" s="26"/>
      <c r="VE81" s="26"/>
      <c r="VF81" s="26"/>
      <c r="VG81" s="26"/>
      <c r="VH81" s="26"/>
      <c r="VI81" s="26"/>
      <c r="VJ81" s="26"/>
      <c r="VK81" s="26"/>
      <c r="VL81" s="26"/>
      <c r="VM81" s="26"/>
      <c r="VN81" s="26"/>
      <c r="VO81" s="26"/>
      <c r="VP81" s="26"/>
      <c r="VQ81" s="26"/>
      <c r="VR81" s="26"/>
      <c r="VS81" s="26"/>
      <c r="VT81" s="26"/>
      <c r="VU81" s="26"/>
      <c r="VV81" s="26"/>
      <c r="VW81" s="26"/>
      <c r="VX81" s="26"/>
      <c r="VY81" s="26"/>
      <c r="VZ81" s="26"/>
      <c r="WA81" s="26"/>
      <c r="WB81" s="26"/>
      <c r="WC81" s="26"/>
      <c r="WD81" s="26"/>
      <c r="WE81" s="26"/>
      <c r="WF81" s="26"/>
      <c r="WG81" s="26"/>
      <c r="WH81" s="26"/>
      <c r="WI81" s="26"/>
      <c r="WJ81" s="26"/>
      <c r="WK81" s="26"/>
      <c r="WL81" s="26"/>
      <c r="WM81" s="26"/>
      <c r="WN81" s="26"/>
      <c r="WO81" s="26"/>
      <c r="WP81" s="26"/>
      <c r="WQ81" s="26"/>
      <c r="WR81" s="26"/>
      <c r="WS81" s="26"/>
      <c r="WT81" s="26"/>
      <c r="WU81" s="26"/>
      <c r="WV81" s="26"/>
      <c r="WW81" s="26"/>
      <c r="WX81" s="26"/>
      <c r="WY81" s="26"/>
      <c r="WZ81" s="26"/>
      <c r="XA81" s="26"/>
      <c r="XB81" s="26"/>
      <c r="XC81" s="26"/>
      <c r="XD81" s="26"/>
      <c r="XE81" s="26"/>
      <c r="XF81" s="26"/>
      <c r="XG81" s="26"/>
      <c r="XH81" s="26"/>
      <c r="XI81" s="26"/>
      <c r="XJ81" s="26"/>
      <c r="XK81" s="26"/>
      <c r="XL81" s="26"/>
      <c r="XM81" s="26"/>
      <c r="XN81" s="26"/>
      <c r="XO81" s="26"/>
      <c r="XP81" s="26"/>
      <c r="XQ81" s="26"/>
      <c r="XR81" s="26"/>
      <c r="XS81" s="26"/>
      <c r="XT81" s="26"/>
      <c r="XU81" s="26"/>
      <c r="XV81" s="26"/>
      <c r="XW81" s="26"/>
      <c r="XX81" s="26"/>
      <c r="XY81" s="26"/>
      <c r="XZ81" s="26"/>
      <c r="YA81" s="26"/>
      <c r="YB81" s="26"/>
      <c r="YC81" s="26"/>
      <c r="YD81" s="26"/>
      <c r="YE81" s="26"/>
      <c r="YF81" s="26"/>
      <c r="YG81" s="26"/>
      <c r="YH81" s="26"/>
      <c r="YI81" s="26"/>
      <c r="YJ81" s="26"/>
      <c r="YK81" s="26"/>
      <c r="YL81" s="26"/>
      <c r="YM81" s="26"/>
      <c r="YN81" s="26"/>
      <c r="YO81" s="26"/>
      <c r="YP81" s="26"/>
      <c r="YQ81" s="26"/>
      <c r="YR81" s="26"/>
      <c r="YS81" s="26"/>
      <c r="YT81" s="26"/>
      <c r="YU81" s="26"/>
      <c r="YV81" s="26"/>
      <c r="YW81" s="26"/>
      <c r="YX81" s="26"/>
      <c r="YY81" s="26"/>
      <c r="YZ81" s="26"/>
      <c r="ZA81" s="26"/>
      <c r="ZB81" s="26"/>
      <c r="ZC81" s="26"/>
      <c r="ZD81" s="26"/>
      <c r="ZE81" s="26"/>
      <c r="ZF81" s="26"/>
      <c r="ZG81" s="26"/>
      <c r="ZH81" s="26"/>
      <c r="ZI81" s="26"/>
      <c r="ZJ81" s="26"/>
      <c r="ZK81" s="26"/>
      <c r="ZL81" s="26"/>
      <c r="ZM81" s="26"/>
      <c r="ZN81" s="26"/>
      <c r="ZO81" s="26"/>
      <c r="ZP81" s="26"/>
      <c r="ZQ81" s="26"/>
      <c r="ZR81" s="26"/>
      <c r="ZS81" s="26"/>
      <c r="ZT81" s="26"/>
      <c r="ZU81" s="26"/>
      <c r="ZV81" s="26"/>
      <c r="ZW81" s="26"/>
      <c r="ZX81" s="26"/>
      <c r="ZY81" s="26"/>
      <c r="ZZ81" s="26"/>
      <c r="AAA81" s="26"/>
      <c r="AAB81" s="26"/>
      <c r="AAC81" s="26"/>
      <c r="AAD81" s="26"/>
      <c r="AAE81" s="26"/>
      <c r="AAF81" s="26"/>
      <c r="AAG81" s="26"/>
      <c r="AAH81" s="26"/>
      <c r="AAI81" s="26"/>
      <c r="AAJ81" s="26"/>
      <c r="AAK81" s="26"/>
      <c r="AAL81" s="26"/>
      <c r="AAM81" s="26"/>
      <c r="AAN81" s="26"/>
      <c r="AAO81" s="26"/>
      <c r="AAP81" s="26"/>
      <c r="AAQ81" s="26"/>
      <c r="AAR81" s="26"/>
      <c r="AAS81" s="26"/>
      <c r="AAT81" s="26"/>
      <c r="AAU81" s="26"/>
      <c r="AAV81" s="26"/>
      <c r="AAW81" s="26"/>
      <c r="AAX81" s="26"/>
      <c r="AAY81" s="26"/>
      <c r="AAZ81" s="26"/>
      <c r="ABA81" s="26"/>
      <c r="ABB81" s="26"/>
      <c r="ABC81" s="26"/>
      <c r="ABD81" s="26"/>
      <c r="ABE81" s="26"/>
      <c r="ABF81" s="26"/>
      <c r="ABG81" s="26"/>
      <c r="ABH81" s="26"/>
      <c r="ABI81" s="26"/>
      <c r="ABJ81" s="26"/>
      <c r="ABK81" s="26"/>
      <c r="ABL81" s="26"/>
      <c r="ABM81" s="26"/>
      <c r="ABN81" s="26"/>
      <c r="ABO81" s="26"/>
      <c r="ABP81" s="26"/>
      <c r="ABQ81" s="26"/>
      <c r="ABR81" s="26"/>
      <c r="ABS81" s="26"/>
      <c r="ABT81" s="26"/>
      <c r="ABU81" s="26"/>
      <c r="ABV81" s="26"/>
      <c r="ABW81" s="26"/>
      <c r="ABX81" s="26"/>
      <c r="ABY81" s="26"/>
      <c r="ABZ81" s="26"/>
      <c r="ACA81" s="26"/>
      <c r="ACB81" s="26"/>
      <c r="ACC81" s="26"/>
      <c r="ACD81" s="26"/>
      <c r="ACE81" s="26"/>
      <c r="ACF81" s="26"/>
      <c r="ACG81" s="26"/>
      <c r="ACH81" s="26"/>
      <c r="ACI81" s="26"/>
      <c r="ACJ81" s="26"/>
      <c r="ACK81" s="26"/>
      <c r="ACL81" s="26"/>
      <c r="ACM81" s="26"/>
      <c r="ACN81" s="26"/>
      <c r="ACO81" s="26"/>
      <c r="ACP81" s="26"/>
      <c r="ACQ81" s="26"/>
      <c r="ACR81" s="26"/>
      <c r="ACS81" s="26"/>
      <c r="ACT81" s="26"/>
      <c r="ACU81" s="26"/>
      <c r="ACV81" s="26"/>
      <c r="ACW81" s="26"/>
      <c r="ACX81" s="26"/>
      <c r="ACY81" s="26"/>
      <c r="ACZ81" s="26"/>
      <c r="ADA81" s="26"/>
      <c r="ADB81" s="26"/>
      <c r="ADC81" s="26"/>
      <c r="ADD81" s="26"/>
      <c r="ADE81" s="26"/>
      <c r="ADF81" s="26"/>
      <c r="ADG81" s="26"/>
      <c r="ADH81" s="26"/>
      <c r="ADI81" s="26"/>
      <c r="ADJ81" s="26"/>
      <c r="ADK81" s="26"/>
      <c r="ADL81" s="26"/>
      <c r="ADM81" s="26"/>
      <c r="ADN81" s="26"/>
      <c r="ADO81" s="26"/>
      <c r="ADP81" s="26"/>
      <c r="ADQ81" s="26"/>
      <c r="ADR81" s="26"/>
      <c r="ADS81" s="26"/>
      <c r="ADT81" s="26"/>
      <c r="ADU81" s="26"/>
      <c r="ADV81" s="26"/>
      <c r="ADW81" s="26"/>
      <c r="ADX81" s="26"/>
      <c r="ADY81" s="26"/>
      <c r="ADZ81" s="26"/>
      <c r="AEA81" s="26"/>
      <c r="AEB81" s="26"/>
      <c r="AEC81" s="26"/>
      <c r="AED81" s="26"/>
      <c r="AEE81" s="26"/>
      <c r="AEF81" s="26"/>
      <c r="AEG81" s="26"/>
      <c r="AEH81" s="26"/>
      <c r="AEI81" s="26"/>
      <c r="AEJ81" s="26"/>
      <c r="AEK81" s="26"/>
      <c r="AEL81" s="26"/>
      <c r="AEM81" s="26"/>
      <c r="AEN81" s="26"/>
      <c r="AEO81" s="26"/>
      <c r="AEP81" s="26"/>
      <c r="AEQ81" s="26"/>
      <c r="AER81" s="26"/>
      <c r="AES81" s="26"/>
      <c r="AET81" s="26"/>
      <c r="AEU81" s="26"/>
      <c r="AEV81" s="26"/>
      <c r="AEW81" s="26"/>
      <c r="AEX81" s="26"/>
      <c r="AEY81" s="26"/>
      <c r="AEZ81" s="26"/>
      <c r="AFA81" s="26"/>
      <c r="AFB81" s="26"/>
      <c r="AFC81" s="26"/>
      <c r="AFD81" s="26"/>
      <c r="AFE81" s="26"/>
      <c r="AFF81" s="26"/>
      <c r="AFG81" s="26"/>
      <c r="AFH81" s="26"/>
      <c r="AFI81" s="26"/>
      <c r="AFJ81" s="26"/>
      <c r="AFK81" s="26"/>
      <c r="AFL81" s="26"/>
      <c r="AFM81" s="26"/>
      <c r="AFN81" s="26"/>
      <c r="AFO81" s="26"/>
      <c r="AFP81" s="26"/>
      <c r="AFQ81" s="26"/>
      <c r="AFR81" s="26"/>
      <c r="AFS81" s="26"/>
      <c r="AFT81" s="26"/>
      <c r="AFU81" s="26"/>
      <c r="AFV81" s="26"/>
      <c r="AFW81" s="26"/>
      <c r="AFX81" s="26"/>
      <c r="AFY81" s="26"/>
      <c r="AFZ81" s="26"/>
      <c r="AGA81" s="26"/>
      <c r="AGB81" s="26"/>
      <c r="AGC81" s="26"/>
      <c r="AGD81" s="26"/>
      <c r="AGE81" s="26"/>
      <c r="AGF81" s="26"/>
      <c r="AGG81" s="26"/>
      <c r="AGH81" s="26"/>
      <c r="AGI81" s="26"/>
      <c r="AGJ81" s="26"/>
      <c r="AGK81" s="26"/>
      <c r="AGL81" s="26"/>
      <c r="AGM81" s="26"/>
      <c r="AGN81" s="26"/>
      <c r="AGO81" s="26"/>
      <c r="AGP81" s="26"/>
      <c r="AGQ81" s="26"/>
      <c r="AGR81" s="26"/>
      <c r="AGS81" s="26"/>
      <c r="AGT81" s="26"/>
      <c r="AGU81" s="26"/>
      <c r="AGV81" s="26"/>
      <c r="AGW81" s="26"/>
      <c r="AGX81" s="26"/>
      <c r="AGY81" s="26"/>
      <c r="AGZ81" s="26"/>
      <c r="AHA81" s="26"/>
      <c r="AHB81" s="26"/>
      <c r="AHC81" s="26"/>
      <c r="AHD81" s="26"/>
      <c r="AHE81" s="26"/>
      <c r="AHF81" s="26"/>
      <c r="AHG81" s="26"/>
      <c r="AHH81" s="26"/>
      <c r="AHI81" s="26"/>
      <c r="AHJ81" s="26"/>
      <c r="AHK81" s="26"/>
      <c r="AHL81" s="26"/>
      <c r="AHM81" s="26"/>
      <c r="AHN81" s="26"/>
      <c r="AHO81" s="26"/>
      <c r="AHP81" s="26"/>
      <c r="AHQ81" s="26"/>
      <c r="AHR81" s="26"/>
      <c r="AHS81" s="26"/>
      <c r="AHT81" s="26"/>
      <c r="AHU81" s="26"/>
      <c r="AHV81" s="26"/>
      <c r="AHW81" s="26"/>
      <c r="AHX81" s="26"/>
      <c r="AHY81" s="26"/>
      <c r="AHZ81" s="26"/>
      <c r="AIA81" s="26"/>
      <c r="AIB81" s="26"/>
      <c r="AIC81" s="26"/>
      <c r="AID81" s="26"/>
      <c r="AIE81" s="26"/>
      <c r="AIF81" s="26"/>
      <c r="AIG81" s="26"/>
      <c r="AIH81" s="26"/>
      <c r="AII81" s="26"/>
      <c r="AIJ81" s="26"/>
      <c r="AIK81" s="26"/>
      <c r="AIL81" s="26"/>
      <c r="AIM81" s="26"/>
      <c r="AIN81" s="26"/>
      <c r="AIO81" s="26"/>
      <c r="AIP81" s="26"/>
      <c r="AIQ81" s="26"/>
      <c r="AIR81" s="26"/>
      <c r="AIS81" s="26"/>
      <c r="AIT81" s="26"/>
      <c r="AIU81" s="26"/>
      <c r="AIV81" s="26"/>
      <c r="AIW81" s="26"/>
      <c r="AIX81" s="26"/>
      <c r="AIY81" s="26"/>
      <c r="AIZ81" s="26"/>
      <c r="AJA81" s="26"/>
      <c r="AJB81" s="26"/>
      <c r="AJC81" s="26"/>
      <c r="AJD81" s="26"/>
      <c r="AJE81" s="26"/>
      <c r="AJF81" s="26"/>
      <c r="AJG81" s="26"/>
      <c r="AJH81" s="26"/>
      <c r="AJI81" s="26"/>
      <c r="AJJ81" s="26"/>
      <c r="AJK81" s="26"/>
      <c r="AJL81" s="26"/>
      <c r="AJM81" s="26"/>
      <c r="AJN81" s="26"/>
      <c r="AJO81" s="26"/>
      <c r="AJP81" s="26"/>
      <c r="AJQ81" s="26"/>
      <c r="AJR81" s="26"/>
      <c r="AJS81" s="26"/>
      <c r="AJT81" s="26"/>
      <c r="AJU81" s="26"/>
      <c r="AJV81" s="26"/>
      <c r="AJW81" s="26"/>
      <c r="AJX81" s="26"/>
      <c r="AJY81" s="26"/>
      <c r="AJZ81" s="26"/>
      <c r="AKA81" s="26"/>
      <c r="AKB81" s="26"/>
      <c r="AKC81" s="26"/>
      <c r="AKD81" s="26"/>
      <c r="AKE81" s="26"/>
      <c r="AKF81" s="26"/>
      <c r="AKG81" s="26"/>
      <c r="AKH81" s="26"/>
      <c r="AKI81" s="26"/>
      <c r="AKJ81" s="26"/>
      <c r="AKK81" s="26"/>
      <c r="AKL81" s="26"/>
      <c r="AKM81" s="26"/>
      <c r="AKN81" s="26"/>
      <c r="AKO81" s="26"/>
      <c r="AKP81" s="26"/>
      <c r="AKQ81" s="26"/>
      <c r="AKR81" s="26"/>
      <c r="AKS81" s="26"/>
      <c r="AKT81" s="26"/>
      <c r="AKU81" s="26"/>
      <c r="AKV81" s="26"/>
      <c r="AKW81" s="26"/>
      <c r="AKX81" s="26"/>
      <c r="AKY81" s="26"/>
      <c r="AKZ81" s="26"/>
      <c r="ALA81" s="26"/>
      <c r="ALB81" s="26"/>
      <c r="ALC81" s="26"/>
      <c r="ALD81" s="26"/>
      <c r="ALE81" s="26"/>
      <c r="ALF81" s="26"/>
      <c r="ALG81" s="26"/>
      <c r="ALH81" s="26"/>
      <c r="ALI81" s="26"/>
      <c r="ALJ81" s="26"/>
      <c r="ALK81" s="26"/>
      <c r="ALL81" s="26"/>
      <c r="ALM81" s="26"/>
      <c r="ALN81" s="26"/>
      <c r="ALO81" s="26"/>
      <c r="ALP81" s="26"/>
      <c r="ALQ81" s="26"/>
      <c r="ALR81" s="26"/>
      <c r="ALS81" s="26"/>
      <c r="ALT81" s="26"/>
      <c r="ALU81" s="26"/>
      <c r="ALV81" s="26"/>
      <c r="ALW81" s="26"/>
      <c r="ALX81" s="26"/>
      <c r="ALY81" s="26"/>
      <c r="ALZ81" s="26"/>
      <c r="AMA81" s="26"/>
      <c r="AMB81" s="26"/>
      <c r="AMC81" s="26"/>
      <c r="AMD81" s="26"/>
      <c r="AME81" s="26"/>
      <c r="AMF81" s="26"/>
      <c r="AMG81" s="26"/>
      <c r="AMH81" s="26"/>
      <c r="AMI81" s="26"/>
      <c r="AMJ81" s="26"/>
      <c r="AMK81" s="26"/>
      <c r="AML81" s="26"/>
      <c r="AMM81" s="26"/>
      <c r="AMN81" s="26"/>
      <c r="AMO81" s="26"/>
      <c r="AMP81" s="26"/>
      <c r="AMQ81" s="26"/>
      <c r="AMR81" s="26"/>
      <c r="AMS81" s="26"/>
      <c r="AMT81" s="26"/>
      <c r="AMU81" s="26"/>
      <c r="AMV81" s="26"/>
      <c r="AMW81" s="26"/>
      <c r="AMX81" s="26"/>
      <c r="AMY81" s="26"/>
      <c r="AMZ81" s="26"/>
      <c r="ANA81" s="26"/>
      <c r="ANB81" s="26"/>
      <c r="ANC81" s="26"/>
      <c r="AND81" s="26"/>
      <c r="ANE81" s="26"/>
      <c r="ANF81" s="26"/>
      <c r="ANG81" s="26"/>
      <c r="ANH81" s="26"/>
      <c r="ANI81" s="26"/>
      <c r="ANJ81" s="26"/>
      <c r="ANK81" s="26"/>
      <c r="ANL81" s="26"/>
      <c r="ANM81" s="26"/>
      <c r="ANN81" s="26"/>
      <c r="ANO81" s="26"/>
      <c r="ANP81" s="26"/>
      <c r="ANQ81" s="26"/>
      <c r="ANR81" s="26"/>
      <c r="ANS81" s="26"/>
      <c r="ANT81" s="26"/>
      <c r="ANU81" s="26"/>
      <c r="ANV81" s="26"/>
      <c r="ANW81" s="26"/>
      <c r="ANX81" s="26"/>
      <c r="ANY81" s="26"/>
      <c r="ANZ81" s="26"/>
      <c r="AOA81" s="26"/>
      <c r="AOB81" s="26"/>
      <c r="AOC81" s="26"/>
      <c r="AOD81" s="26"/>
      <c r="AOE81" s="26"/>
      <c r="AOF81" s="26"/>
      <c r="AOG81" s="26"/>
      <c r="AOH81" s="26"/>
      <c r="AOI81" s="26"/>
      <c r="AOJ81" s="26"/>
      <c r="AOK81" s="26"/>
      <c r="AOL81" s="26"/>
      <c r="AOM81" s="26"/>
      <c r="AON81" s="26"/>
      <c r="AOO81" s="26"/>
      <c r="AOP81" s="26"/>
      <c r="AOQ81" s="26"/>
      <c r="AOR81" s="26"/>
      <c r="AOS81" s="26"/>
      <c r="AOT81" s="26"/>
      <c r="AOU81" s="26"/>
      <c r="AOV81" s="26"/>
      <c r="AOW81" s="26"/>
      <c r="AOX81" s="26"/>
      <c r="AOY81" s="26"/>
      <c r="AOZ81" s="26"/>
      <c r="APA81" s="26"/>
      <c r="APB81" s="26"/>
      <c r="APC81" s="26"/>
      <c r="APD81" s="26"/>
      <c r="APE81" s="26"/>
      <c r="APF81" s="26"/>
      <c r="APG81" s="26"/>
      <c r="APH81" s="26"/>
      <c r="API81" s="26"/>
      <c r="APJ81" s="26"/>
      <c r="APK81" s="26"/>
      <c r="APL81" s="26"/>
      <c r="APM81" s="26"/>
      <c r="APN81" s="26"/>
      <c r="APO81" s="26"/>
      <c r="APP81" s="26"/>
      <c r="APQ81" s="26"/>
      <c r="APR81" s="26"/>
      <c r="APS81" s="26"/>
      <c r="APT81" s="26"/>
      <c r="APU81" s="26"/>
      <c r="APV81" s="26"/>
      <c r="APW81" s="26"/>
      <c r="APX81" s="26"/>
      <c r="APY81" s="26"/>
      <c r="APZ81" s="26"/>
      <c r="AQA81" s="26"/>
      <c r="AQB81" s="26"/>
      <c r="AQC81" s="26"/>
      <c r="AQD81" s="26"/>
      <c r="AQE81" s="26"/>
      <c r="AQF81" s="26"/>
      <c r="AQG81" s="26"/>
      <c r="AQH81" s="26"/>
      <c r="AQI81" s="26"/>
      <c r="AQJ81" s="26"/>
      <c r="AQK81" s="26"/>
      <c r="AQL81" s="26"/>
      <c r="AQM81" s="26"/>
      <c r="AQN81" s="26"/>
      <c r="AQO81" s="26"/>
      <c r="AQP81" s="26"/>
      <c r="AQQ81" s="26"/>
      <c r="AQR81" s="26"/>
      <c r="AQS81" s="26"/>
      <c r="AQT81" s="26"/>
      <c r="AQU81" s="26"/>
      <c r="AQV81" s="26"/>
      <c r="AQW81" s="26"/>
      <c r="AQX81" s="26"/>
      <c r="AQY81" s="26"/>
      <c r="AQZ81" s="26"/>
      <c r="ARA81" s="26"/>
      <c r="ARB81" s="26"/>
      <c r="ARC81" s="26"/>
      <c r="ARD81" s="26"/>
      <c r="ARE81" s="26"/>
      <c r="ARF81" s="26"/>
      <c r="ARG81" s="26"/>
      <c r="ARH81" s="26"/>
      <c r="ARI81" s="26"/>
      <c r="ARJ81" s="26"/>
      <c r="ARK81" s="26"/>
      <c r="ARL81" s="26"/>
      <c r="ARM81" s="26"/>
      <c r="ARN81" s="26"/>
      <c r="ARO81" s="26"/>
      <c r="ARP81" s="26"/>
      <c r="ARQ81" s="26"/>
      <c r="ARR81" s="26"/>
      <c r="ARS81" s="26"/>
      <c r="ART81" s="26"/>
      <c r="ARU81" s="26"/>
      <c r="ARV81" s="26"/>
      <c r="ARW81" s="26"/>
      <c r="ARX81" s="26"/>
      <c r="ARY81" s="26"/>
      <c r="ARZ81" s="26"/>
      <c r="ASA81" s="26"/>
      <c r="ASB81" s="26"/>
      <c r="ASC81" s="26"/>
      <c r="ASD81" s="26"/>
      <c r="ASE81" s="26"/>
      <c r="ASF81" s="26"/>
      <c r="ASG81" s="26"/>
      <c r="ASH81" s="26"/>
      <c r="ASI81" s="26"/>
      <c r="ASJ81" s="26"/>
      <c r="ASK81" s="26"/>
      <c r="ASL81" s="26"/>
      <c r="ASM81" s="26"/>
      <c r="ASN81" s="26"/>
      <c r="ASO81" s="26"/>
      <c r="ASP81" s="26"/>
      <c r="ASQ81" s="26"/>
      <c r="ASR81" s="26"/>
      <c r="ASS81" s="26"/>
      <c r="AST81" s="26"/>
      <c r="ASU81" s="26"/>
      <c r="ASV81" s="26"/>
    </row>
    <row r="82" spans="1:1192" x14ac:dyDescent="0.25">
      <c r="P82" s="7">
        <f t="shared" si="5"/>
        <v>0</v>
      </c>
    </row>
    <row r="83" spans="1:1192" x14ac:dyDescent="0.25">
      <c r="P83" s="7">
        <f t="shared" si="5"/>
        <v>0</v>
      </c>
    </row>
    <row r="84" spans="1:1192" x14ac:dyDescent="0.25">
      <c r="A84" s="4">
        <v>2450</v>
      </c>
      <c r="B84" t="s">
        <v>100</v>
      </c>
      <c r="C84" s="12">
        <v>541</v>
      </c>
      <c r="D84" s="13">
        <v>2450</v>
      </c>
      <c r="E84" s="1">
        <v>-13157.83</v>
      </c>
      <c r="F84" s="1"/>
      <c r="G84" s="1">
        <v>-46800</v>
      </c>
      <c r="H84" s="1"/>
      <c r="I84" s="1">
        <v>-19161.990000000002</v>
      </c>
      <c r="J84" s="1"/>
      <c r="K84" s="5">
        <v>-41598.339999999997</v>
      </c>
      <c r="M84" s="5">
        <f>2842.57+338.64-522.07</f>
        <v>2659.14</v>
      </c>
      <c r="N84" s="5">
        <f>3573.6+2719.21+1700+1973.11-1117.14+113.43+70</f>
        <v>9032.2100000000009</v>
      </c>
      <c r="P84" s="7">
        <f t="shared" si="5"/>
        <v>-49068.98</v>
      </c>
    </row>
    <row r="85" spans="1:1192" x14ac:dyDescent="0.25">
      <c r="A85" s="4">
        <v>2454</v>
      </c>
      <c r="B85" t="s">
        <v>103</v>
      </c>
      <c r="C85" s="12"/>
      <c r="D85" s="13">
        <v>2454</v>
      </c>
      <c r="E85" s="1">
        <v>-4150</v>
      </c>
      <c r="F85" s="1"/>
      <c r="G85" s="1"/>
      <c r="H85" s="1"/>
      <c r="I85" s="1">
        <v>-4150</v>
      </c>
      <c r="J85" s="1"/>
      <c r="P85" s="7">
        <f t="shared" si="5"/>
        <v>-4150</v>
      </c>
    </row>
    <row r="86" spans="1:1192" x14ac:dyDescent="0.25">
      <c r="A86" s="4">
        <v>2483</v>
      </c>
      <c r="B86" t="s">
        <v>109</v>
      </c>
      <c r="C86" s="12">
        <v>126</v>
      </c>
      <c r="D86" s="13">
        <v>2483</v>
      </c>
      <c r="E86" s="1">
        <v>-5804.77</v>
      </c>
      <c r="F86" s="1"/>
      <c r="G86" s="1"/>
      <c r="H86" s="1"/>
      <c r="I86" s="1">
        <v>-5807.77</v>
      </c>
      <c r="J86" s="1"/>
      <c r="P86" s="7">
        <f t="shared" si="5"/>
        <v>-5807.77</v>
      </c>
    </row>
    <row r="87" spans="1:1192" x14ac:dyDescent="0.25">
      <c r="A87" s="4">
        <v>2584</v>
      </c>
      <c r="B87" t="s">
        <v>128</v>
      </c>
      <c r="C87" s="12">
        <v>193</v>
      </c>
      <c r="D87" s="13">
        <v>2584</v>
      </c>
      <c r="E87" s="1">
        <v>-443.82</v>
      </c>
      <c r="F87" s="1"/>
      <c r="G87" s="1"/>
      <c r="H87" s="1"/>
      <c r="I87" s="1">
        <v>-443.82</v>
      </c>
      <c r="J87" s="1"/>
      <c r="P87" s="7">
        <f t="shared" si="5"/>
        <v>-443.82</v>
      </c>
    </row>
    <row r="88" spans="1:1192" x14ac:dyDescent="0.25">
      <c r="A88" s="4">
        <v>2583</v>
      </c>
      <c r="B88" t="s">
        <v>127</v>
      </c>
      <c r="C88" s="12">
        <v>122</v>
      </c>
      <c r="D88" s="13">
        <v>2583</v>
      </c>
      <c r="E88" s="1">
        <v>-452.13</v>
      </c>
      <c r="F88" s="1"/>
      <c r="G88" s="1">
        <v>-56250</v>
      </c>
      <c r="H88" s="1"/>
      <c r="I88" s="1">
        <v>93267.87</v>
      </c>
      <c r="J88" s="1"/>
      <c r="N88" s="5">
        <v>50030</v>
      </c>
      <c r="P88" s="7">
        <f t="shared" si="5"/>
        <v>143297.87</v>
      </c>
    </row>
    <row r="89" spans="1:1192" x14ac:dyDescent="0.25">
      <c r="A89" s="4">
        <v>2587</v>
      </c>
      <c r="B89" t="s">
        <v>129</v>
      </c>
      <c r="C89" s="12">
        <v>171</v>
      </c>
      <c r="D89" s="13">
        <v>2587</v>
      </c>
      <c r="E89" s="1"/>
      <c r="F89" s="1"/>
      <c r="G89" s="1"/>
      <c r="H89" s="1"/>
      <c r="I89" s="1">
        <v>23564.98</v>
      </c>
      <c r="J89" s="1"/>
      <c r="K89" s="5">
        <v>-28639.07</v>
      </c>
      <c r="N89" s="5">
        <v>1800</v>
      </c>
      <c r="P89" s="7">
        <f t="shared" si="5"/>
        <v>-3274.09</v>
      </c>
    </row>
    <row r="90" spans="1:1192" x14ac:dyDescent="0.25">
      <c r="A90" s="4">
        <v>2948</v>
      </c>
      <c r="B90" t="s">
        <v>185</v>
      </c>
      <c r="C90" s="12">
        <v>122</v>
      </c>
      <c r="D90" s="13">
        <v>2948</v>
      </c>
      <c r="E90" s="1">
        <v>-3243.5</v>
      </c>
      <c r="F90" s="1"/>
      <c r="G90" s="1"/>
      <c r="H90" s="1"/>
      <c r="I90" s="1">
        <v>-2952.88</v>
      </c>
      <c r="J90" s="1"/>
      <c r="K90" s="5">
        <v>-600</v>
      </c>
      <c r="N90" s="5">
        <v>174.77</v>
      </c>
      <c r="P90" s="7">
        <f t="shared" si="5"/>
        <v>-3378.11</v>
      </c>
    </row>
    <row r="91" spans="1:1192" x14ac:dyDescent="0.25">
      <c r="A91" s="4">
        <v>2949</v>
      </c>
      <c r="B91" t="s">
        <v>186</v>
      </c>
      <c r="C91" s="12">
        <v>541</v>
      </c>
      <c r="D91" s="13">
        <v>2949</v>
      </c>
      <c r="E91" s="1">
        <v>-685.69</v>
      </c>
      <c r="F91" s="1"/>
      <c r="G91" s="1"/>
      <c r="H91" s="1"/>
      <c r="I91" s="1">
        <v>-685.69</v>
      </c>
      <c r="J91" s="1"/>
      <c r="P91" s="7">
        <f t="shared" si="5"/>
        <v>-685.69</v>
      </c>
    </row>
    <row r="93" spans="1:1192" x14ac:dyDescent="0.25">
      <c r="B93" s="2" t="s">
        <v>205</v>
      </c>
      <c r="I93" s="3">
        <f t="shared" ref="I93:P93" si="7">SUM(I84:I91)</f>
        <v>83630.699999999983</v>
      </c>
      <c r="J93" s="3">
        <f t="shared" si="7"/>
        <v>0</v>
      </c>
      <c r="K93" s="7">
        <f t="shared" si="7"/>
        <v>-70837.41</v>
      </c>
      <c r="L93" s="7">
        <f t="shared" si="7"/>
        <v>0</v>
      </c>
      <c r="M93" s="7">
        <f t="shared" si="7"/>
        <v>2659.14</v>
      </c>
      <c r="N93" s="7">
        <f t="shared" si="7"/>
        <v>61036.979999999996</v>
      </c>
      <c r="O93" s="7">
        <f t="shared" si="7"/>
        <v>0</v>
      </c>
      <c r="P93" s="3">
        <f t="shared" si="7"/>
        <v>76489.409999999989</v>
      </c>
    </row>
    <row r="96" spans="1:1192" x14ac:dyDescent="0.25">
      <c r="A96" s="4">
        <v>2353</v>
      </c>
      <c r="B96" t="s">
        <v>84</v>
      </c>
      <c r="C96" s="12">
        <v>210</v>
      </c>
      <c r="D96" s="13">
        <v>2353</v>
      </c>
      <c r="E96" s="12" t="s">
        <v>15</v>
      </c>
      <c r="F96" t="s">
        <v>12</v>
      </c>
      <c r="G96" t="s">
        <v>13</v>
      </c>
      <c r="H96">
        <v>0</v>
      </c>
      <c r="I96" s="11">
        <v>1759.63</v>
      </c>
      <c r="P96" s="7">
        <f>SUM(K96+N96+O96+M96+L96)+I96</f>
        <v>1759.63</v>
      </c>
    </row>
    <row r="97" spans="1:16" x14ac:dyDescent="0.25">
      <c r="A97" s="4">
        <v>2355</v>
      </c>
      <c r="B97" t="s">
        <v>85</v>
      </c>
      <c r="C97" s="12">
        <v>210</v>
      </c>
      <c r="D97" s="13">
        <v>2355</v>
      </c>
      <c r="E97" s="12" t="s">
        <v>15</v>
      </c>
      <c r="F97" t="s">
        <v>12</v>
      </c>
      <c r="G97" t="s">
        <v>13</v>
      </c>
      <c r="H97">
        <v>0</v>
      </c>
      <c r="I97" s="11">
        <v>-1654.1500000000015</v>
      </c>
      <c r="P97" s="7">
        <f t="shared" ref="P97:P122" si="8">SUM(K97+N97+O97+M97+L97)+I97</f>
        <v>-1654.1500000000015</v>
      </c>
    </row>
    <row r="98" spans="1:16" x14ac:dyDescent="0.25">
      <c r="A98" s="4">
        <v>2356</v>
      </c>
      <c r="B98" t="s">
        <v>86</v>
      </c>
      <c r="C98" s="12">
        <v>210</v>
      </c>
      <c r="D98" s="13">
        <v>2356</v>
      </c>
      <c r="E98" s="12" t="s">
        <v>15</v>
      </c>
      <c r="F98" t="s">
        <v>12</v>
      </c>
      <c r="G98" t="s">
        <v>13</v>
      </c>
      <c r="H98">
        <v>0</v>
      </c>
      <c r="I98" s="11">
        <v>-9.18</v>
      </c>
      <c r="P98" s="7">
        <f t="shared" si="8"/>
        <v>-9.18</v>
      </c>
    </row>
    <row r="99" spans="1:16" x14ac:dyDescent="0.25">
      <c r="A99" s="4">
        <v>2357</v>
      </c>
      <c r="B99" t="s">
        <v>87</v>
      </c>
      <c r="C99" s="12">
        <v>210</v>
      </c>
      <c r="D99" s="13">
        <v>2357</v>
      </c>
      <c r="E99" s="12" t="s">
        <v>15</v>
      </c>
      <c r="F99" t="s">
        <v>12</v>
      </c>
      <c r="G99" t="s">
        <v>13</v>
      </c>
      <c r="H99">
        <v>0</v>
      </c>
      <c r="I99" s="11">
        <v>-35.1</v>
      </c>
      <c r="P99" s="7">
        <f t="shared" si="8"/>
        <v>-35.1</v>
      </c>
    </row>
    <row r="100" spans="1:16" x14ac:dyDescent="0.25">
      <c r="A100" s="4">
        <v>2359</v>
      </c>
      <c r="B100" t="s">
        <v>88</v>
      </c>
      <c r="C100" s="12">
        <v>210</v>
      </c>
      <c r="D100" s="13">
        <v>2359</v>
      </c>
      <c r="E100" s="12" t="s">
        <v>15</v>
      </c>
      <c r="F100" t="s">
        <v>12</v>
      </c>
      <c r="G100" t="s">
        <v>13</v>
      </c>
      <c r="H100">
        <v>0</v>
      </c>
      <c r="I100" s="11">
        <v>-108.11</v>
      </c>
      <c r="P100" s="7">
        <f t="shared" si="8"/>
        <v>-108.11</v>
      </c>
    </row>
    <row r="101" spans="1:16" x14ac:dyDescent="0.25">
      <c r="A101" s="4">
        <v>2361</v>
      </c>
      <c r="B101" t="s">
        <v>89</v>
      </c>
      <c r="C101" s="12">
        <v>210</v>
      </c>
      <c r="D101" s="13">
        <v>2361</v>
      </c>
      <c r="E101" s="12" t="s">
        <v>15</v>
      </c>
      <c r="F101" t="s">
        <v>12</v>
      </c>
      <c r="G101" t="s">
        <v>13</v>
      </c>
      <c r="H101">
        <v>0</v>
      </c>
      <c r="I101" s="11">
        <v>-180.44</v>
      </c>
      <c r="P101" s="7">
        <f t="shared" si="8"/>
        <v>-180.44</v>
      </c>
    </row>
    <row r="102" spans="1:16" x14ac:dyDescent="0.25">
      <c r="A102" s="4">
        <v>2362</v>
      </c>
      <c r="B102" t="s">
        <v>90</v>
      </c>
      <c r="C102" s="12">
        <v>210</v>
      </c>
      <c r="D102" s="13">
        <v>2362</v>
      </c>
      <c r="E102" s="12" t="s">
        <v>15</v>
      </c>
      <c r="F102" t="s">
        <v>12</v>
      </c>
      <c r="G102" t="s">
        <v>13</v>
      </c>
      <c r="H102">
        <v>0</v>
      </c>
      <c r="I102" s="11">
        <v>-275.47000000000003</v>
      </c>
      <c r="P102" s="7">
        <f t="shared" si="8"/>
        <v>-275.47000000000003</v>
      </c>
    </row>
    <row r="103" spans="1:16" x14ac:dyDescent="0.25">
      <c r="A103" s="4">
        <v>2363</v>
      </c>
      <c r="B103" t="s">
        <v>91</v>
      </c>
      <c r="C103" s="12">
        <v>210</v>
      </c>
      <c r="D103" s="13">
        <v>2363</v>
      </c>
      <c r="E103" s="12" t="s">
        <v>15</v>
      </c>
      <c r="F103" t="s">
        <v>12</v>
      </c>
      <c r="G103" t="s">
        <v>13</v>
      </c>
      <c r="H103">
        <v>0</v>
      </c>
      <c r="I103" s="11">
        <v>-72.95</v>
      </c>
      <c r="P103" s="7">
        <f t="shared" si="8"/>
        <v>-72.95</v>
      </c>
    </row>
    <row r="104" spans="1:16" x14ac:dyDescent="0.25">
      <c r="A104" s="4">
        <v>2367</v>
      </c>
      <c r="B104" t="s">
        <v>92</v>
      </c>
      <c r="C104" s="12">
        <v>210</v>
      </c>
      <c r="D104" s="13">
        <v>2367</v>
      </c>
      <c r="E104" s="12" t="s">
        <v>15</v>
      </c>
      <c r="F104" t="s">
        <v>12</v>
      </c>
      <c r="G104" t="s">
        <v>13</v>
      </c>
      <c r="H104">
        <v>0</v>
      </c>
      <c r="I104" s="11">
        <v>-776.32</v>
      </c>
      <c r="P104" s="7">
        <f t="shared" si="8"/>
        <v>-776.32</v>
      </c>
    </row>
    <row r="105" spans="1:16" x14ac:dyDescent="0.25">
      <c r="A105" s="4">
        <v>2369</v>
      </c>
      <c r="B105" t="s">
        <v>234</v>
      </c>
      <c r="C105" s="12">
        <v>220</v>
      </c>
      <c r="D105" s="13">
        <v>2369</v>
      </c>
      <c r="E105" s="12"/>
      <c r="I105" s="11">
        <v>0</v>
      </c>
      <c r="N105" s="5">
        <v>0</v>
      </c>
      <c r="P105" s="7">
        <f t="shared" si="8"/>
        <v>0</v>
      </c>
    </row>
    <row r="106" spans="1:16" x14ac:dyDescent="0.25">
      <c r="A106" s="4">
        <v>2401</v>
      </c>
      <c r="B106" t="s">
        <v>93</v>
      </c>
      <c r="C106" s="12">
        <v>210</v>
      </c>
      <c r="D106" s="13">
        <v>2401</v>
      </c>
      <c r="E106" s="12"/>
      <c r="I106" s="11">
        <v>0</v>
      </c>
      <c r="P106" s="7">
        <f t="shared" si="8"/>
        <v>0</v>
      </c>
    </row>
    <row r="107" spans="1:16" x14ac:dyDescent="0.25">
      <c r="A107" s="4">
        <v>2403</v>
      </c>
      <c r="B107" t="s">
        <v>94</v>
      </c>
      <c r="C107" s="12">
        <v>220</v>
      </c>
      <c r="D107" s="13">
        <v>2403</v>
      </c>
      <c r="E107" s="12"/>
      <c r="I107" s="27">
        <v>-8446.4599999999991</v>
      </c>
      <c r="N107" s="5">
        <v>4206.6499999999996</v>
      </c>
      <c r="P107" s="7">
        <f t="shared" si="8"/>
        <v>-4239.8099999999995</v>
      </c>
    </row>
    <row r="108" spans="1:16" x14ac:dyDescent="0.25">
      <c r="A108" s="4">
        <v>2404</v>
      </c>
      <c r="B108" t="s">
        <v>95</v>
      </c>
      <c r="C108" s="12">
        <v>220</v>
      </c>
      <c r="D108" s="13">
        <v>2404</v>
      </c>
      <c r="E108" s="12" t="s">
        <v>15</v>
      </c>
      <c r="F108" t="s">
        <v>12</v>
      </c>
      <c r="G108" t="s">
        <v>13</v>
      </c>
      <c r="H108">
        <v>0</v>
      </c>
      <c r="I108" s="11">
        <v>-39.840000000000003</v>
      </c>
      <c r="P108" s="7">
        <f t="shared" si="8"/>
        <v>-39.840000000000003</v>
      </c>
    </row>
    <row r="109" spans="1:16" x14ac:dyDescent="0.25">
      <c r="A109" s="4">
        <v>2405</v>
      </c>
      <c r="B109" t="s">
        <v>96</v>
      </c>
      <c r="C109" s="12">
        <v>220</v>
      </c>
      <c r="D109" s="13">
        <v>2405</v>
      </c>
      <c r="E109" s="12" t="s">
        <v>15</v>
      </c>
      <c r="F109" t="s">
        <v>12</v>
      </c>
      <c r="G109" t="s">
        <v>13</v>
      </c>
      <c r="H109">
        <v>0</v>
      </c>
      <c r="I109" s="11">
        <v>-419.6</v>
      </c>
      <c r="P109" s="7">
        <f t="shared" si="8"/>
        <v>-419.6</v>
      </c>
    </row>
    <row r="110" spans="1:16" x14ac:dyDescent="0.25">
      <c r="A110" s="4">
        <v>2408</v>
      </c>
      <c r="B110" t="s">
        <v>98</v>
      </c>
      <c r="C110" s="12">
        <v>220</v>
      </c>
      <c r="D110" s="13">
        <v>2408</v>
      </c>
      <c r="E110" s="12" t="s">
        <v>15</v>
      </c>
      <c r="F110" t="s">
        <v>12</v>
      </c>
      <c r="G110" t="s">
        <v>13</v>
      </c>
      <c r="H110">
        <v>0</v>
      </c>
      <c r="I110" s="11">
        <v>-7</v>
      </c>
      <c r="P110" s="7">
        <f t="shared" si="8"/>
        <v>-7</v>
      </c>
    </row>
    <row r="111" spans="1:16" x14ac:dyDescent="0.25">
      <c r="A111" s="4">
        <v>2413</v>
      </c>
      <c r="B111" t="s">
        <v>99</v>
      </c>
      <c r="C111" s="12">
        <v>220</v>
      </c>
      <c r="D111" s="13">
        <v>2413</v>
      </c>
      <c r="E111" s="12" t="s">
        <v>15</v>
      </c>
      <c r="F111" t="s">
        <v>12</v>
      </c>
      <c r="G111" t="s">
        <v>13</v>
      </c>
      <c r="H111">
        <v>0</v>
      </c>
      <c r="I111" s="11">
        <v>3777.0199999999968</v>
      </c>
      <c r="K111" s="5">
        <v>-3753</v>
      </c>
      <c r="P111" s="7">
        <f t="shared" si="8"/>
        <v>24.019999999996799</v>
      </c>
    </row>
    <row r="112" spans="1:16" x14ac:dyDescent="0.25">
      <c r="A112" s="4">
        <v>1508</v>
      </c>
      <c r="B112" t="s">
        <v>36</v>
      </c>
      <c r="C112" s="12">
        <v>210</v>
      </c>
      <c r="D112" s="13">
        <v>1508</v>
      </c>
      <c r="E112" s="12" t="s">
        <v>15</v>
      </c>
      <c r="F112" t="s">
        <v>12</v>
      </c>
      <c r="G112" t="s">
        <v>13</v>
      </c>
      <c r="H112">
        <v>0</v>
      </c>
      <c r="I112" s="11">
        <v>44.480000000000018</v>
      </c>
      <c r="P112" s="7">
        <f t="shared" si="8"/>
        <v>44.480000000000018</v>
      </c>
    </row>
    <row r="113" spans="1:16" x14ac:dyDescent="0.25">
      <c r="A113" s="4">
        <v>2533</v>
      </c>
      <c r="B113" t="s">
        <v>114</v>
      </c>
      <c r="C113" s="12">
        <v>210</v>
      </c>
      <c r="D113" s="13">
        <v>2533</v>
      </c>
      <c r="E113" s="12" t="s">
        <v>15</v>
      </c>
      <c r="F113" t="s">
        <v>12</v>
      </c>
      <c r="G113" t="s">
        <v>13</v>
      </c>
      <c r="H113">
        <v>0</v>
      </c>
      <c r="I113" s="11">
        <v>-135.15</v>
      </c>
      <c r="P113" s="7">
        <f t="shared" si="8"/>
        <v>-135.15</v>
      </c>
    </row>
    <row r="114" spans="1:16" x14ac:dyDescent="0.25">
      <c r="A114" s="4">
        <v>2553</v>
      </c>
      <c r="B114" t="s">
        <v>115</v>
      </c>
      <c r="C114" s="12">
        <v>220</v>
      </c>
      <c r="D114" s="13">
        <v>2553</v>
      </c>
      <c r="E114" s="12" t="s">
        <v>15</v>
      </c>
      <c r="F114" t="s">
        <v>12</v>
      </c>
      <c r="G114" t="s">
        <v>13</v>
      </c>
      <c r="H114">
        <v>0</v>
      </c>
      <c r="I114" s="11">
        <v>-1956.77</v>
      </c>
      <c r="P114" s="7">
        <f t="shared" si="8"/>
        <v>-1956.77</v>
      </c>
    </row>
    <row r="115" spans="1:16" x14ac:dyDescent="0.25">
      <c r="A115" s="4">
        <v>2940</v>
      </c>
      <c r="B115" t="s">
        <v>177</v>
      </c>
      <c r="C115" s="12">
        <v>210</v>
      </c>
      <c r="D115" s="13">
        <v>2940</v>
      </c>
      <c r="E115" s="12" t="s">
        <v>15</v>
      </c>
      <c r="F115" t="s">
        <v>12</v>
      </c>
      <c r="G115" t="s">
        <v>13</v>
      </c>
      <c r="H115">
        <v>0</v>
      </c>
      <c r="I115" s="11">
        <v>-1000</v>
      </c>
      <c r="P115" s="7">
        <f t="shared" si="8"/>
        <v>-1000</v>
      </c>
    </row>
    <row r="116" spans="1:16" x14ac:dyDescent="0.25">
      <c r="A116" s="4">
        <v>2945</v>
      </c>
      <c r="B116" t="s">
        <v>182</v>
      </c>
      <c r="C116" s="12">
        <v>210</v>
      </c>
      <c r="D116" s="13">
        <v>2945</v>
      </c>
      <c r="E116" s="12" t="s">
        <v>15</v>
      </c>
      <c r="F116" t="s">
        <v>12</v>
      </c>
      <c r="G116" t="s">
        <v>13</v>
      </c>
      <c r="H116">
        <v>0</v>
      </c>
      <c r="I116" s="11">
        <v>-0.1</v>
      </c>
      <c r="P116" s="7">
        <f t="shared" si="8"/>
        <v>-0.1</v>
      </c>
    </row>
    <row r="117" spans="1:16" x14ac:dyDescent="0.25">
      <c r="A117" s="4">
        <v>2947</v>
      </c>
      <c r="B117" t="s">
        <v>184</v>
      </c>
      <c r="C117" s="12">
        <v>210</v>
      </c>
      <c r="D117" s="13">
        <v>2947</v>
      </c>
      <c r="E117" s="12" t="s">
        <v>15</v>
      </c>
      <c r="F117" t="s">
        <v>12</v>
      </c>
      <c r="G117" t="s">
        <v>13</v>
      </c>
      <c r="H117">
        <v>0</v>
      </c>
      <c r="I117" s="11">
        <v>-963.54</v>
      </c>
      <c r="P117" s="7">
        <f t="shared" si="8"/>
        <v>-963.54</v>
      </c>
    </row>
    <row r="118" spans="1:16" x14ac:dyDescent="0.25">
      <c r="A118" s="4">
        <v>2952</v>
      </c>
      <c r="B118" t="s">
        <v>187</v>
      </c>
      <c r="C118" s="12">
        <v>210</v>
      </c>
      <c r="D118" s="13">
        <v>2952</v>
      </c>
      <c r="E118" s="12" t="s">
        <v>15</v>
      </c>
      <c r="F118" t="s">
        <v>12</v>
      </c>
      <c r="G118" t="s">
        <v>13</v>
      </c>
      <c r="H118">
        <v>0</v>
      </c>
      <c r="I118" s="11">
        <v>3919.22</v>
      </c>
      <c r="P118" s="7">
        <f t="shared" si="8"/>
        <v>3919.22</v>
      </c>
    </row>
    <row r="119" spans="1:16" x14ac:dyDescent="0.25">
      <c r="A119" s="4">
        <v>2953</v>
      </c>
      <c r="B119" t="s">
        <v>188</v>
      </c>
      <c r="C119" s="12">
        <v>210</v>
      </c>
      <c r="D119" s="13">
        <v>2953</v>
      </c>
      <c r="E119" s="12" t="s">
        <v>15</v>
      </c>
      <c r="F119" t="s">
        <v>12</v>
      </c>
      <c r="G119" t="s">
        <v>13</v>
      </c>
      <c r="H119">
        <v>0</v>
      </c>
      <c r="I119" s="11">
        <v>-1300</v>
      </c>
      <c r="P119" s="7">
        <f t="shared" si="8"/>
        <v>-1300</v>
      </c>
    </row>
    <row r="120" spans="1:16" x14ac:dyDescent="0.25">
      <c r="A120" s="4">
        <v>2590</v>
      </c>
      <c r="B120" t="s">
        <v>130</v>
      </c>
      <c r="C120" s="12">
        <v>220</v>
      </c>
      <c r="D120" s="13">
        <v>2590</v>
      </c>
      <c r="E120" s="12" t="s">
        <v>15</v>
      </c>
      <c r="F120" t="s">
        <v>12</v>
      </c>
      <c r="G120" t="s">
        <v>13</v>
      </c>
      <c r="H120">
        <v>0</v>
      </c>
      <c r="I120" s="11">
        <v>-7035.89</v>
      </c>
      <c r="P120" s="7">
        <f t="shared" si="8"/>
        <v>-7035.89</v>
      </c>
    </row>
    <row r="121" spans="1:16" x14ac:dyDescent="0.25">
      <c r="A121" s="4">
        <v>2487</v>
      </c>
      <c r="B121" t="s">
        <v>232</v>
      </c>
      <c r="C121" s="12">
        <v>171</v>
      </c>
      <c r="D121" s="13">
        <v>2487</v>
      </c>
      <c r="E121" s="12"/>
      <c r="I121" s="11">
        <v>0</v>
      </c>
      <c r="K121" s="5">
        <v>-18964.78</v>
      </c>
      <c r="P121" s="7">
        <f t="shared" si="8"/>
        <v>-18964.78</v>
      </c>
    </row>
    <row r="122" spans="1:16" x14ac:dyDescent="0.25">
      <c r="P122" s="7">
        <f t="shared" si="8"/>
        <v>0</v>
      </c>
    </row>
    <row r="123" spans="1:16" x14ac:dyDescent="0.25">
      <c r="B123" s="2" t="s">
        <v>206</v>
      </c>
      <c r="I123" s="3">
        <f>SUM(I96:I121)</f>
        <v>-14915.720000000008</v>
      </c>
      <c r="J123" s="3">
        <f t="shared" ref="J123:O123" si="9">SUM(J96:J121)</f>
        <v>0</v>
      </c>
      <c r="K123" s="3">
        <f t="shared" si="9"/>
        <v>-22717.78</v>
      </c>
      <c r="L123" s="3">
        <f t="shared" si="9"/>
        <v>0</v>
      </c>
      <c r="M123" s="3">
        <f t="shared" si="9"/>
        <v>0</v>
      </c>
      <c r="N123" s="3">
        <f t="shared" si="9"/>
        <v>4206.6499999999996</v>
      </c>
      <c r="O123" s="3">
        <f t="shared" si="9"/>
        <v>0</v>
      </c>
      <c r="P123" s="7">
        <f t="shared" si="5"/>
        <v>-33426.850000000006</v>
      </c>
    </row>
    <row r="124" spans="1:16" x14ac:dyDescent="0.25">
      <c r="P124" s="7">
        <f t="shared" si="5"/>
        <v>0</v>
      </c>
    </row>
    <row r="125" spans="1:16" x14ac:dyDescent="0.25">
      <c r="A125" s="4">
        <v>2577</v>
      </c>
      <c r="B125" t="s">
        <v>121</v>
      </c>
      <c r="C125" s="12">
        <v>512</v>
      </c>
      <c r="D125" s="13">
        <v>2577</v>
      </c>
      <c r="E125">
        <v>0</v>
      </c>
      <c r="F125" s="1">
        <v>-126.1</v>
      </c>
      <c r="G125" s="1"/>
      <c r="H125" s="1"/>
      <c r="I125" s="1">
        <v>-126.1</v>
      </c>
      <c r="J125"/>
      <c r="P125" s="7">
        <f t="shared" si="5"/>
        <v>-126.1</v>
      </c>
    </row>
    <row r="126" spans="1:16" x14ac:dyDescent="0.25">
      <c r="A126" s="4">
        <v>2578</v>
      </c>
      <c r="B126" t="s">
        <v>122</v>
      </c>
      <c r="C126" s="12">
        <v>512</v>
      </c>
      <c r="D126" s="13">
        <v>2578</v>
      </c>
      <c r="E126">
        <v>0</v>
      </c>
      <c r="F126" s="1">
        <v>-735.51</v>
      </c>
      <c r="G126" s="1"/>
      <c r="H126" s="1"/>
      <c r="I126" s="1">
        <v>-735.51</v>
      </c>
      <c r="J126"/>
      <c r="P126" s="7">
        <f t="shared" si="5"/>
        <v>-735.51</v>
      </c>
    </row>
    <row r="127" spans="1:16" x14ac:dyDescent="0.25">
      <c r="A127" s="4">
        <v>2579</v>
      </c>
      <c r="B127" t="s">
        <v>123</v>
      </c>
      <c r="C127" s="12">
        <v>512</v>
      </c>
      <c r="D127" s="13">
        <v>2579</v>
      </c>
      <c r="E127">
        <v>0</v>
      </c>
      <c r="F127" s="1">
        <v>-1620.15</v>
      </c>
      <c r="G127" s="1"/>
      <c r="H127" s="1"/>
      <c r="I127" s="1">
        <v>-1620.15</v>
      </c>
      <c r="J127"/>
      <c r="P127" s="7">
        <f t="shared" si="5"/>
        <v>-1620.15</v>
      </c>
    </row>
    <row r="128" spans="1:16" x14ac:dyDescent="0.25">
      <c r="C128" s="12"/>
      <c r="F128" s="1"/>
      <c r="G128" s="1"/>
      <c r="H128" s="1"/>
      <c r="I128" s="1"/>
      <c r="J128"/>
    </row>
    <row r="129" spans="1:18" s="2" customFormat="1" x14ac:dyDescent="0.25">
      <c r="A129" s="4"/>
      <c r="B129" s="2" t="s">
        <v>207</v>
      </c>
      <c r="C129" s="16"/>
      <c r="D129" s="4"/>
      <c r="F129" s="3"/>
      <c r="G129" s="3"/>
      <c r="H129" s="3"/>
      <c r="I129" s="3">
        <f>SUM(I125:I127)</f>
        <v>-2481.7600000000002</v>
      </c>
      <c r="J129" s="3">
        <f t="shared" ref="J129:P129" si="10">SUM(J125:J127)</f>
        <v>0</v>
      </c>
      <c r="K129" s="3">
        <f t="shared" si="10"/>
        <v>0</v>
      </c>
      <c r="L129" s="3">
        <f t="shared" si="10"/>
        <v>0</v>
      </c>
      <c r="M129" s="3">
        <f t="shared" si="10"/>
        <v>0</v>
      </c>
      <c r="N129" s="3">
        <f t="shared" si="10"/>
        <v>0</v>
      </c>
      <c r="O129" s="3">
        <f t="shared" si="10"/>
        <v>0</v>
      </c>
      <c r="P129" s="3">
        <f t="shared" si="10"/>
        <v>-2481.7600000000002</v>
      </c>
      <c r="Q129" s="23"/>
      <c r="R129" s="23"/>
    </row>
    <row r="130" spans="1:18" x14ac:dyDescent="0.25">
      <c r="C130" s="12"/>
      <c r="F130" s="1"/>
      <c r="G130" s="1"/>
      <c r="H130" s="1"/>
      <c r="I130" s="1"/>
      <c r="J130"/>
    </row>
    <row r="131" spans="1:18" x14ac:dyDescent="0.25">
      <c r="A131" s="4">
        <v>2300</v>
      </c>
      <c r="B131" t="s">
        <v>78</v>
      </c>
      <c r="C131" s="12">
        <v>400</v>
      </c>
      <c r="D131" s="13">
        <v>2300</v>
      </c>
      <c r="E131">
        <v>0</v>
      </c>
      <c r="F131" s="1">
        <v>656482.78</v>
      </c>
      <c r="G131" s="1"/>
      <c r="H131" s="1">
        <v>-681224.52</v>
      </c>
      <c r="I131" s="1">
        <f>23258.26</f>
        <v>23258.26</v>
      </c>
      <c r="J131"/>
      <c r="K131" s="5">
        <v>3183.38</v>
      </c>
      <c r="N131" s="5">
        <v>468356.91</v>
      </c>
      <c r="P131" s="7">
        <f t="shared" si="5"/>
        <v>494798.55</v>
      </c>
    </row>
    <row r="132" spans="1:18" x14ac:dyDescent="0.25">
      <c r="A132" s="4">
        <v>2301</v>
      </c>
      <c r="B132" t="s">
        <v>79</v>
      </c>
      <c r="C132" s="12">
        <v>400</v>
      </c>
      <c r="D132" s="13">
        <v>2301</v>
      </c>
      <c r="E132">
        <v>0</v>
      </c>
      <c r="F132" s="1">
        <v>-0.11</v>
      </c>
      <c r="G132" s="1"/>
      <c r="H132" s="1"/>
      <c r="I132" s="1">
        <v>-0.11</v>
      </c>
      <c r="J132"/>
      <c r="P132" s="7">
        <f t="shared" si="5"/>
        <v>-0.11</v>
      </c>
    </row>
    <row r="133" spans="1:18" x14ac:dyDescent="0.25">
      <c r="A133" s="4">
        <v>2303</v>
      </c>
      <c r="B133" t="s">
        <v>80</v>
      </c>
      <c r="C133" s="12">
        <v>400</v>
      </c>
      <c r="D133" s="13">
        <v>2303</v>
      </c>
      <c r="E133">
        <v>0</v>
      </c>
      <c r="F133" s="1">
        <v>-4720.43</v>
      </c>
      <c r="G133" s="1"/>
      <c r="H133" s="1"/>
      <c r="I133" s="1">
        <v>-4720.43</v>
      </c>
      <c r="J133"/>
      <c r="P133" s="7">
        <f t="shared" si="5"/>
        <v>-4720.43</v>
      </c>
    </row>
    <row r="134" spans="1:18" x14ac:dyDescent="0.25">
      <c r="A134" s="4">
        <v>2304</v>
      </c>
      <c r="B134" t="s">
        <v>81</v>
      </c>
      <c r="C134" s="12">
        <v>400</v>
      </c>
      <c r="D134" s="13">
        <v>2304</v>
      </c>
      <c r="F134" s="1">
        <v>0</v>
      </c>
      <c r="G134" s="1"/>
      <c r="H134" s="1"/>
      <c r="I134" s="1">
        <v>0</v>
      </c>
      <c r="J134"/>
      <c r="N134" s="5">
        <v>0</v>
      </c>
      <c r="P134" s="7">
        <f t="shared" si="5"/>
        <v>0</v>
      </c>
    </row>
    <row r="135" spans="1:18" x14ac:dyDescent="0.25">
      <c r="A135" s="4">
        <v>2305</v>
      </c>
      <c r="B135" t="s">
        <v>82</v>
      </c>
      <c r="C135" s="12">
        <v>400</v>
      </c>
      <c r="D135" s="13">
        <v>2305</v>
      </c>
      <c r="E135">
        <v>0</v>
      </c>
      <c r="F135" s="1">
        <v>-44874.59</v>
      </c>
      <c r="G135" s="1"/>
      <c r="H135" s="1"/>
      <c r="I135" s="1">
        <v>-39304.589999999997</v>
      </c>
      <c r="J135"/>
      <c r="N135" s="5">
        <f>24420+892.84</f>
        <v>25312.84</v>
      </c>
      <c r="P135" s="7">
        <f t="shared" si="5"/>
        <v>-13991.749999999996</v>
      </c>
    </row>
    <row r="136" spans="1:18" x14ac:dyDescent="0.25">
      <c r="A136" s="4">
        <v>2306</v>
      </c>
      <c r="B136" t="s">
        <v>83</v>
      </c>
      <c r="C136" s="12">
        <v>400</v>
      </c>
      <c r="D136" s="13">
        <v>2306</v>
      </c>
      <c r="E136">
        <v>0</v>
      </c>
      <c r="F136" s="1">
        <v>-240503</v>
      </c>
      <c r="G136" s="1"/>
      <c r="H136" s="1"/>
      <c r="I136" s="1">
        <v>-240503</v>
      </c>
      <c r="J136"/>
      <c r="P136" s="7">
        <f t="shared" si="5"/>
        <v>-240503</v>
      </c>
    </row>
    <row r="137" spans="1:18" x14ac:dyDescent="0.25">
      <c r="A137" s="4">
        <v>2486</v>
      </c>
      <c r="B137" t="s">
        <v>110</v>
      </c>
      <c r="C137" s="12">
        <v>400</v>
      </c>
      <c r="D137" s="13">
        <v>2486</v>
      </c>
      <c r="E137">
        <v>0</v>
      </c>
      <c r="F137" s="1">
        <v>-3916.25</v>
      </c>
      <c r="G137" s="1"/>
      <c r="H137" s="1"/>
      <c r="I137" s="1">
        <v>0</v>
      </c>
      <c r="J137"/>
      <c r="P137" s="7">
        <f t="shared" si="5"/>
        <v>0</v>
      </c>
    </row>
    <row r="138" spans="1:18" x14ac:dyDescent="0.25">
      <c r="P138" s="7">
        <f t="shared" si="5"/>
        <v>0</v>
      </c>
    </row>
    <row r="139" spans="1:18" x14ac:dyDescent="0.25">
      <c r="B139" s="2" t="s">
        <v>208</v>
      </c>
      <c r="I139" s="3">
        <f>SUM(I131:I137)</f>
        <v>-261269.87</v>
      </c>
      <c r="J139" s="3">
        <f t="shared" ref="J139:P139" si="11">-SUM(J125:J137)</f>
        <v>0</v>
      </c>
      <c r="K139" s="3">
        <f>SUM(K131:K137)</f>
        <v>3183.38</v>
      </c>
      <c r="L139" s="3">
        <f t="shared" si="11"/>
        <v>0</v>
      </c>
      <c r="M139" s="3">
        <f t="shared" si="11"/>
        <v>0</v>
      </c>
      <c r="N139" s="3">
        <f>SUM(N131:N137)</f>
        <v>493669.75</v>
      </c>
      <c r="O139" s="3">
        <f t="shared" si="11"/>
        <v>0</v>
      </c>
      <c r="P139" s="3">
        <f t="shared" si="11"/>
        <v>-230619.74</v>
      </c>
    </row>
    <row r="140" spans="1:18" x14ac:dyDescent="0.25">
      <c r="P140" s="7">
        <f t="shared" si="5"/>
        <v>0</v>
      </c>
    </row>
    <row r="141" spans="1:18" x14ac:dyDescent="0.25">
      <c r="A141" s="4">
        <v>2622</v>
      </c>
      <c r="B141" t="s">
        <v>134</v>
      </c>
      <c r="C141" s="12">
        <v>300</v>
      </c>
      <c r="D141" s="13">
        <v>2622</v>
      </c>
      <c r="E141" s="1"/>
      <c r="F141" s="1">
        <v>-72727</v>
      </c>
      <c r="G141" s="1"/>
      <c r="H141" s="1">
        <v>-8412.25</v>
      </c>
      <c r="I141" s="1">
        <v>-73277.08</v>
      </c>
      <c r="K141" s="5">
        <v>0</v>
      </c>
      <c r="N141" s="5">
        <v>2477</v>
      </c>
      <c r="P141" s="7">
        <f t="shared" si="5"/>
        <v>-70800.08</v>
      </c>
    </row>
    <row r="142" spans="1:18" x14ac:dyDescent="0.25">
      <c r="A142" s="4">
        <v>2649</v>
      </c>
      <c r="B142" t="s">
        <v>135</v>
      </c>
      <c r="C142" s="12">
        <v>300</v>
      </c>
      <c r="D142" s="13">
        <v>2649</v>
      </c>
      <c r="E142" s="1">
        <v>-10660.63</v>
      </c>
      <c r="F142" s="1"/>
      <c r="G142" s="1"/>
      <c r="H142" s="1"/>
      <c r="I142" s="1">
        <v>0</v>
      </c>
      <c r="K142" s="5">
        <v>0</v>
      </c>
      <c r="P142" s="7">
        <f t="shared" si="5"/>
        <v>0</v>
      </c>
    </row>
    <row r="143" spans="1:18" x14ac:dyDescent="0.25">
      <c r="A143" s="4">
        <v>2650</v>
      </c>
      <c r="B143" t="s">
        <v>136</v>
      </c>
      <c r="C143" s="12">
        <v>300</v>
      </c>
      <c r="D143" s="13">
        <v>2650</v>
      </c>
      <c r="E143" s="1">
        <v>-1500</v>
      </c>
      <c r="F143" s="1"/>
      <c r="G143" s="1"/>
      <c r="H143" s="1"/>
      <c r="I143" s="1">
        <v>-1500</v>
      </c>
      <c r="P143" s="7">
        <f t="shared" si="5"/>
        <v>-1500</v>
      </c>
    </row>
    <row r="144" spans="1:18" x14ac:dyDescent="0.25">
      <c r="A144" s="4">
        <v>2653</v>
      </c>
      <c r="B144" t="s">
        <v>137</v>
      </c>
      <c r="C144" s="12">
        <v>300</v>
      </c>
      <c r="D144" s="13">
        <v>2653</v>
      </c>
      <c r="E144" s="1">
        <v>-933.7</v>
      </c>
      <c r="F144" s="1"/>
      <c r="G144" s="1"/>
      <c r="H144" s="1"/>
      <c r="I144" s="1">
        <v>-433.7</v>
      </c>
      <c r="K144" s="5">
        <v>0</v>
      </c>
      <c r="P144" s="7">
        <f t="shared" si="5"/>
        <v>-433.7</v>
      </c>
    </row>
    <row r="145" spans="1:18" x14ac:dyDescent="0.25">
      <c r="A145" s="4">
        <v>2667</v>
      </c>
      <c r="B145" t="s">
        <v>138</v>
      </c>
      <c r="C145" s="12">
        <v>300</v>
      </c>
      <c r="D145" s="13">
        <v>2667</v>
      </c>
      <c r="E145" s="1">
        <v>-28.04</v>
      </c>
      <c r="F145" s="1"/>
      <c r="G145" s="1"/>
      <c r="H145" s="1"/>
      <c r="I145" s="1">
        <v>-11.1</v>
      </c>
      <c r="P145" s="7">
        <f t="shared" ref="P145:P190" si="12">SUM(I145:O145)</f>
        <v>-11.1</v>
      </c>
    </row>
    <row r="146" spans="1:18" x14ac:dyDescent="0.25">
      <c r="A146" s="4">
        <v>2672</v>
      </c>
      <c r="B146" t="s">
        <v>226</v>
      </c>
      <c r="C146" s="12">
        <v>300</v>
      </c>
      <c r="D146" s="13">
        <v>2672</v>
      </c>
      <c r="E146" s="1"/>
      <c r="F146" s="1"/>
      <c r="G146" s="1"/>
      <c r="H146" s="1"/>
      <c r="I146" s="1">
        <v>0</v>
      </c>
      <c r="K146" s="5">
        <v>-48557.87</v>
      </c>
      <c r="N146" s="5">
        <v>13372.28</v>
      </c>
      <c r="P146" s="7">
        <f t="shared" si="12"/>
        <v>-35185.590000000004</v>
      </c>
    </row>
    <row r="147" spans="1:18" x14ac:dyDescent="0.25">
      <c r="A147" s="4">
        <v>2681</v>
      </c>
      <c r="B147" t="s">
        <v>227</v>
      </c>
      <c r="C147" s="12">
        <v>300</v>
      </c>
      <c r="D147" s="13">
        <v>2681</v>
      </c>
      <c r="E147" s="1"/>
      <c r="F147" s="1"/>
      <c r="G147" s="1"/>
      <c r="H147" s="1"/>
      <c r="I147" s="1"/>
      <c r="K147" s="5">
        <v>-10775</v>
      </c>
      <c r="N147" s="5">
        <v>5119.55</v>
      </c>
      <c r="P147" s="7">
        <f t="shared" si="12"/>
        <v>-5655.45</v>
      </c>
    </row>
    <row r="148" spans="1:18" x14ac:dyDescent="0.25">
      <c r="A148" s="4">
        <v>2687</v>
      </c>
      <c r="B148" t="s">
        <v>141</v>
      </c>
      <c r="C148" s="12">
        <v>122</v>
      </c>
      <c r="D148" s="13">
        <v>2687</v>
      </c>
      <c r="E148" s="1">
        <v>-0.5</v>
      </c>
      <c r="F148" s="1"/>
      <c r="G148" s="1"/>
      <c r="H148" s="1"/>
      <c r="I148" s="1">
        <v>-0.5</v>
      </c>
      <c r="P148" s="7">
        <f t="shared" si="12"/>
        <v>-0.5</v>
      </c>
    </row>
    <row r="149" spans="1:18" x14ac:dyDescent="0.25">
      <c r="A149" s="4">
        <v>2689</v>
      </c>
      <c r="B149" t="s">
        <v>142</v>
      </c>
      <c r="C149" s="12">
        <v>122</v>
      </c>
      <c r="D149" s="13">
        <v>2689</v>
      </c>
      <c r="E149" s="1">
        <v>-7787.92</v>
      </c>
      <c r="F149" s="1"/>
      <c r="G149" s="1"/>
      <c r="H149" s="1">
        <v>4500</v>
      </c>
      <c r="I149" s="1">
        <v>0</v>
      </c>
      <c r="K149" s="5">
        <v>0</v>
      </c>
      <c r="P149" s="7">
        <f t="shared" si="12"/>
        <v>0</v>
      </c>
    </row>
    <row r="150" spans="1:18" x14ac:dyDescent="0.25">
      <c r="A150" s="4">
        <v>2903</v>
      </c>
      <c r="B150" t="s">
        <v>172</v>
      </c>
      <c r="C150" s="12">
        <v>300</v>
      </c>
      <c r="D150" s="13">
        <v>2903</v>
      </c>
      <c r="E150" s="1">
        <v>-94.65</v>
      </c>
      <c r="F150" s="1"/>
      <c r="G150" s="1"/>
      <c r="H150" s="1"/>
      <c r="I150" s="1">
        <v>-94.65</v>
      </c>
      <c r="P150" s="7">
        <f t="shared" si="12"/>
        <v>-94.65</v>
      </c>
    </row>
    <row r="151" spans="1:18" x14ac:dyDescent="0.25">
      <c r="A151" s="4">
        <v>2921</v>
      </c>
      <c r="B151" t="s">
        <v>176</v>
      </c>
      <c r="C151" s="12">
        <v>122</v>
      </c>
      <c r="D151" s="13">
        <v>2921</v>
      </c>
      <c r="E151" s="1">
        <v>-40.42</v>
      </c>
      <c r="F151" s="1"/>
      <c r="G151" s="1"/>
      <c r="H151" s="1"/>
      <c r="I151" s="1">
        <v>-40.42</v>
      </c>
      <c r="P151" s="7">
        <f t="shared" si="12"/>
        <v>-40.42</v>
      </c>
    </row>
    <row r="152" spans="1:18" x14ac:dyDescent="0.25">
      <c r="A152" s="4">
        <v>2640</v>
      </c>
      <c r="B152" t="s">
        <v>192</v>
      </c>
      <c r="C152" s="12">
        <v>300</v>
      </c>
      <c r="D152" s="13">
        <v>2640</v>
      </c>
      <c r="E152" s="1">
        <v>-182968.53</v>
      </c>
      <c r="F152" s="1">
        <v>-600818</v>
      </c>
      <c r="I152" s="1">
        <v>-293335.18</v>
      </c>
      <c r="J152" s="14"/>
      <c r="K152" s="5">
        <f>-142502-40966-142502</f>
        <v>-325970</v>
      </c>
      <c r="N152" s="5">
        <v>4004.52</v>
      </c>
      <c r="P152" s="7">
        <f t="shared" si="12"/>
        <v>-615300.65999999992</v>
      </c>
    </row>
    <row r="153" spans="1:18" x14ac:dyDescent="0.25">
      <c r="P153" s="7">
        <f t="shared" si="12"/>
        <v>0</v>
      </c>
    </row>
    <row r="154" spans="1:18" s="2" customFormat="1" x14ac:dyDescent="0.25">
      <c r="A154" s="4"/>
      <c r="B154" s="2" t="s">
        <v>209</v>
      </c>
      <c r="D154" s="4"/>
      <c r="I154" s="3">
        <f>SUM(I141:I152)</f>
        <v>-368692.63</v>
      </c>
      <c r="J154" s="3">
        <f t="shared" ref="J154:P154" si="13">SUM(J141:J152)</f>
        <v>0</v>
      </c>
      <c r="K154" s="3">
        <f t="shared" si="13"/>
        <v>-385302.87</v>
      </c>
      <c r="L154" s="3">
        <f t="shared" si="13"/>
        <v>0</v>
      </c>
      <c r="M154" s="3">
        <f t="shared" si="13"/>
        <v>0</v>
      </c>
      <c r="N154" s="3">
        <f t="shared" si="13"/>
        <v>24973.350000000002</v>
      </c>
      <c r="O154" s="3">
        <f t="shared" si="13"/>
        <v>0</v>
      </c>
      <c r="P154" s="3">
        <f t="shared" si="13"/>
        <v>-729022.14999999991</v>
      </c>
      <c r="Q154" s="23"/>
      <c r="R154" s="23"/>
    </row>
    <row r="157" spans="1:18" x14ac:dyDescent="0.25">
      <c r="A157" s="13">
        <v>2451</v>
      </c>
      <c r="B157" t="s">
        <v>101</v>
      </c>
      <c r="C157" s="12">
        <v>610</v>
      </c>
      <c r="D157" s="13">
        <v>2451</v>
      </c>
      <c r="E157" s="1">
        <v>-95848.5</v>
      </c>
      <c r="F157" s="1"/>
      <c r="G157" s="1">
        <v>-35056.730000000003</v>
      </c>
      <c r="H157" s="1"/>
      <c r="I157" s="1">
        <v>-121454.26</v>
      </c>
      <c r="J157" s="1" t="s">
        <v>190</v>
      </c>
      <c r="K157" s="1">
        <v>-17191.759999999998</v>
      </c>
      <c r="L157" s="3" t="s">
        <v>190</v>
      </c>
      <c r="N157" s="5">
        <f>238.4+371.25+1851.6+159.77</f>
        <v>2621.02</v>
      </c>
      <c r="P157" s="7">
        <f t="shared" si="12"/>
        <v>-136025</v>
      </c>
    </row>
    <row r="158" spans="1:18" x14ac:dyDescent="0.25">
      <c r="A158" s="4">
        <v>2457</v>
      </c>
      <c r="B158" t="s">
        <v>224</v>
      </c>
      <c r="C158">
        <v>610</v>
      </c>
      <c r="D158" s="13">
        <v>2457</v>
      </c>
      <c r="I158" s="5">
        <v>-571.16999999999996</v>
      </c>
      <c r="P158" s="7">
        <f t="shared" si="12"/>
        <v>-571.16999999999996</v>
      </c>
    </row>
    <row r="160" spans="1:18" s="2" customFormat="1" x14ac:dyDescent="0.25">
      <c r="A160" s="4"/>
      <c r="B160" s="2" t="s">
        <v>210</v>
      </c>
      <c r="D160" s="4"/>
      <c r="I160" s="3">
        <f>-SUM(I157:I158)</f>
        <v>122025.43</v>
      </c>
      <c r="J160" s="3">
        <f t="shared" ref="J160:P160" si="14">-SUM(J157:J158)</f>
        <v>0</v>
      </c>
      <c r="K160" s="3">
        <f t="shared" si="14"/>
        <v>17191.759999999998</v>
      </c>
      <c r="L160" s="3">
        <f t="shared" si="14"/>
        <v>0</v>
      </c>
      <c r="M160" s="3">
        <f t="shared" si="14"/>
        <v>0</v>
      </c>
      <c r="N160" s="3">
        <f t="shared" si="14"/>
        <v>-2621.02</v>
      </c>
      <c r="O160" s="3">
        <f t="shared" si="14"/>
        <v>0</v>
      </c>
      <c r="P160" s="3">
        <f t="shared" si="14"/>
        <v>136596.17000000001</v>
      </c>
      <c r="Q160" s="23"/>
      <c r="R160" s="23"/>
    </row>
    <row r="161" spans="1:18" x14ac:dyDescent="0.25">
      <c r="P161" s="7">
        <f t="shared" si="12"/>
        <v>0</v>
      </c>
    </row>
    <row r="162" spans="1:18" x14ac:dyDescent="0.25">
      <c r="P162" s="7">
        <f t="shared" si="12"/>
        <v>0</v>
      </c>
    </row>
    <row r="163" spans="1:18" x14ac:dyDescent="0.25">
      <c r="A163" s="4">
        <v>2668</v>
      </c>
      <c r="B163" t="s">
        <v>225</v>
      </c>
      <c r="I163" s="5">
        <v>-225</v>
      </c>
      <c r="P163" s="7">
        <f t="shared" si="12"/>
        <v>-225</v>
      </c>
    </row>
    <row r="164" spans="1:18" x14ac:dyDescent="0.25">
      <c r="A164" s="13">
        <v>2687</v>
      </c>
      <c r="B164" t="s">
        <v>141</v>
      </c>
      <c r="C164" s="12">
        <v>122</v>
      </c>
      <c r="D164" s="13">
        <v>2687</v>
      </c>
      <c r="E164" s="1">
        <v>-0.5</v>
      </c>
      <c r="F164" s="1"/>
      <c r="G164" s="1"/>
      <c r="H164" s="1"/>
      <c r="I164" s="1">
        <v>-0.5</v>
      </c>
      <c r="J164" s="1"/>
      <c r="K164" s="1"/>
      <c r="L164" s="3"/>
      <c r="M164"/>
      <c r="P164" s="7">
        <f t="shared" si="12"/>
        <v>-0.5</v>
      </c>
    </row>
    <row r="165" spans="1:18" x14ac:dyDescent="0.25">
      <c r="A165" s="13">
        <v>2689</v>
      </c>
      <c r="B165" t="s">
        <v>142</v>
      </c>
      <c r="C165" s="12">
        <v>122</v>
      </c>
      <c r="D165" s="13">
        <v>2689</v>
      </c>
      <c r="E165" s="1">
        <v>-7787.92</v>
      </c>
      <c r="F165" s="1"/>
      <c r="G165" s="1"/>
      <c r="H165" s="1"/>
      <c r="I165" s="1"/>
      <c r="J165" s="1"/>
      <c r="K165" s="1"/>
      <c r="L165" s="3"/>
      <c r="M165"/>
      <c r="P165" s="7">
        <f t="shared" si="12"/>
        <v>0</v>
      </c>
    </row>
    <row r="166" spans="1:18" x14ac:dyDescent="0.25">
      <c r="A166" s="13">
        <v>2946</v>
      </c>
      <c r="B166" t="s">
        <v>183</v>
      </c>
      <c r="C166" s="12">
        <v>122</v>
      </c>
      <c r="D166" s="13">
        <v>2946</v>
      </c>
      <c r="E166" s="1">
        <v>-3000</v>
      </c>
      <c r="F166" s="1"/>
      <c r="G166" s="1"/>
      <c r="H166" s="1"/>
      <c r="I166" s="1">
        <v>-3000</v>
      </c>
      <c r="J166" s="1"/>
      <c r="K166" s="1"/>
      <c r="L166" s="3"/>
      <c r="M166"/>
      <c r="P166" s="7">
        <f t="shared" si="12"/>
        <v>-3000</v>
      </c>
    </row>
    <row r="167" spans="1:18" x14ac:dyDescent="0.25">
      <c r="P167" s="7">
        <f t="shared" si="12"/>
        <v>0</v>
      </c>
    </row>
    <row r="168" spans="1:18" s="2" customFormat="1" x14ac:dyDescent="0.25">
      <c r="A168" s="4"/>
      <c r="B168" s="2" t="s">
        <v>211</v>
      </c>
      <c r="D168" s="4"/>
      <c r="I168" s="3">
        <f>SUM(I163:I166)</f>
        <v>-3225.5</v>
      </c>
      <c r="J168" s="3">
        <f t="shared" ref="J168:O168" si="15">SUM(J164:J166)</f>
        <v>0</v>
      </c>
      <c r="K168" s="3">
        <f t="shared" si="15"/>
        <v>0</v>
      </c>
      <c r="L168" s="3">
        <f t="shared" si="15"/>
        <v>0</v>
      </c>
      <c r="M168" s="3">
        <f t="shared" si="15"/>
        <v>0</v>
      </c>
      <c r="N168" s="3">
        <f t="shared" si="15"/>
        <v>0</v>
      </c>
      <c r="O168" s="3">
        <f t="shared" si="15"/>
        <v>0</v>
      </c>
      <c r="P168" s="7">
        <f t="shared" si="12"/>
        <v>-3225.5</v>
      </c>
      <c r="Q168" s="23"/>
      <c r="R168" s="23"/>
    </row>
    <row r="171" spans="1:18" x14ac:dyDescent="0.25">
      <c r="A171" s="13">
        <v>1526</v>
      </c>
      <c r="B171" t="s">
        <v>50</v>
      </c>
      <c r="C171" s="12">
        <v>171</v>
      </c>
      <c r="D171" s="13">
        <v>1526</v>
      </c>
      <c r="E171" s="5">
        <v>-319.58999999999997</v>
      </c>
      <c r="F171" s="5"/>
      <c r="G171" s="5"/>
      <c r="H171" s="5"/>
      <c r="I171" s="5">
        <v>-319.58999999999997</v>
      </c>
      <c r="M171" s="7"/>
      <c r="P171" s="7">
        <f t="shared" si="12"/>
        <v>-319.58999999999997</v>
      </c>
    </row>
    <row r="172" spans="1:18" x14ac:dyDescent="0.25">
      <c r="A172" s="13">
        <v>1553</v>
      </c>
      <c r="B172" t="s">
        <v>76</v>
      </c>
      <c r="C172" s="12">
        <v>171</v>
      </c>
      <c r="D172" s="13">
        <v>1553</v>
      </c>
      <c r="E172" s="5"/>
      <c r="F172" s="5"/>
      <c r="G172" s="5">
        <v>-8831.25</v>
      </c>
      <c r="H172" s="5"/>
      <c r="I172" s="5">
        <v>-7565.27</v>
      </c>
      <c r="K172" s="5">
        <v>-11137.89</v>
      </c>
      <c r="M172" s="7"/>
      <c r="P172" s="7">
        <f t="shared" si="12"/>
        <v>-18703.16</v>
      </c>
    </row>
    <row r="173" spans="1:18" x14ac:dyDescent="0.25">
      <c r="P173" s="7">
        <f t="shared" si="12"/>
        <v>0</v>
      </c>
    </row>
    <row r="174" spans="1:18" s="2" customFormat="1" x14ac:dyDescent="0.25">
      <c r="A174" s="4"/>
      <c r="B174" s="2" t="s">
        <v>212</v>
      </c>
      <c r="D174" s="4"/>
      <c r="I174" s="3">
        <f>SUM(I171:I172)</f>
        <v>-7884.8600000000006</v>
      </c>
      <c r="J174" s="3">
        <f t="shared" ref="J174:O174" si="16">SUM(J171:J172)</f>
        <v>0</v>
      </c>
      <c r="K174" s="3">
        <f t="shared" si="16"/>
        <v>-11137.89</v>
      </c>
      <c r="L174" s="3">
        <f t="shared" si="16"/>
        <v>0</v>
      </c>
      <c r="M174" s="3">
        <f t="shared" si="16"/>
        <v>0</v>
      </c>
      <c r="N174" s="3">
        <f t="shared" si="16"/>
        <v>0</v>
      </c>
      <c r="O174" s="3">
        <f t="shared" si="16"/>
        <v>0</v>
      </c>
      <c r="P174" s="7">
        <f t="shared" si="12"/>
        <v>-19022.75</v>
      </c>
      <c r="Q174" s="23"/>
      <c r="R174" s="23"/>
    </row>
    <row r="175" spans="1:18" x14ac:dyDescent="0.25">
      <c r="P175" s="7">
        <f t="shared" si="12"/>
        <v>0</v>
      </c>
    </row>
    <row r="176" spans="1:18" x14ac:dyDescent="0.25">
      <c r="P176" s="7">
        <f t="shared" si="12"/>
        <v>0</v>
      </c>
    </row>
    <row r="177" spans="1:18" x14ac:dyDescent="0.25">
      <c r="A177" s="13">
        <v>1531</v>
      </c>
      <c r="B177" t="s">
        <v>55</v>
      </c>
      <c r="C177" s="12">
        <v>122</v>
      </c>
      <c r="D177" s="13">
        <v>1531</v>
      </c>
      <c r="E177" s="1">
        <v>-43175</v>
      </c>
      <c r="F177" s="1"/>
      <c r="G177" s="1"/>
      <c r="H177" s="1"/>
      <c r="I177" s="1">
        <v>-43175</v>
      </c>
      <c r="J177" s="1"/>
      <c r="K177" s="3"/>
      <c r="P177" s="7">
        <f t="shared" si="12"/>
        <v>-43175</v>
      </c>
    </row>
    <row r="178" spans="1:18" x14ac:dyDescent="0.25">
      <c r="P178" s="7">
        <f t="shared" si="12"/>
        <v>0</v>
      </c>
    </row>
    <row r="179" spans="1:18" s="2" customFormat="1" x14ac:dyDescent="0.25">
      <c r="A179" s="4"/>
      <c r="B179" s="2" t="s">
        <v>213</v>
      </c>
      <c r="D179" s="4"/>
      <c r="I179" s="3">
        <f>SUM(I177)</f>
        <v>-43175</v>
      </c>
      <c r="J179" s="3">
        <f t="shared" ref="J179:O179" si="17">SUM(J177)</f>
        <v>0</v>
      </c>
      <c r="K179" s="3">
        <f t="shared" si="17"/>
        <v>0</v>
      </c>
      <c r="L179" s="3">
        <f t="shared" si="17"/>
        <v>0</v>
      </c>
      <c r="M179" s="3">
        <f t="shared" si="17"/>
        <v>0</v>
      </c>
      <c r="N179" s="3">
        <f t="shared" si="17"/>
        <v>0</v>
      </c>
      <c r="O179" s="3">
        <f t="shared" si="17"/>
        <v>0</v>
      </c>
      <c r="P179" s="7">
        <f t="shared" si="12"/>
        <v>-43175</v>
      </c>
      <c r="Q179" s="23"/>
      <c r="R179" s="23"/>
    </row>
    <row r="180" spans="1:18" x14ac:dyDescent="0.25">
      <c r="P180" s="7">
        <f t="shared" si="12"/>
        <v>0</v>
      </c>
    </row>
    <row r="181" spans="1:18" x14ac:dyDescent="0.25">
      <c r="P181" s="7">
        <f t="shared" si="12"/>
        <v>0</v>
      </c>
    </row>
    <row r="182" spans="1:18" x14ac:dyDescent="0.25">
      <c r="A182" s="13" t="s">
        <v>193</v>
      </c>
      <c r="B182" t="s">
        <v>194</v>
      </c>
      <c r="C182" s="12"/>
      <c r="D182" s="17" t="s">
        <v>193</v>
      </c>
      <c r="E182" s="1">
        <v>-93834.18</v>
      </c>
      <c r="F182" s="1"/>
      <c r="G182" s="1"/>
      <c r="H182" s="1"/>
      <c r="I182" s="1">
        <v>-104471.13</v>
      </c>
      <c r="J182" s="1"/>
      <c r="K182" s="1">
        <v>-10094.48</v>
      </c>
      <c r="L182" s="1"/>
      <c r="M182" s="3"/>
      <c r="N182" s="5">
        <v>11744.64</v>
      </c>
      <c r="P182" s="7">
        <f t="shared" si="12"/>
        <v>-102820.97</v>
      </c>
    </row>
    <row r="183" spans="1:18" x14ac:dyDescent="0.25">
      <c r="P183" s="7">
        <f t="shared" si="12"/>
        <v>0</v>
      </c>
    </row>
    <row r="184" spans="1:18" s="2" customFormat="1" x14ac:dyDescent="0.25">
      <c r="A184" s="4"/>
      <c r="B184" s="2" t="s">
        <v>214</v>
      </c>
      <c r="D184" s="4"/>
      <c r="I184" s="3">
        <f>SUM(I182)</f>
        <v>-104471.13</v>
      </c>
      <c r="J184" s="3">
        <f t="shared" ref="J184:O184" si="18">SUM(J182)</f>
        <v>0</v>
      </c>
      <c r="K184" s="3">
        <f t="shared" si="18"/>
        <v>-10094.48</v>
      </c>
      <c r="L184" s="3">
        <f t="shared" si="18"/>
        <v>0</v>
      </c>
      <c r="M184" s="3">
        <f t="shared" si="18"/>
        <v>0</v>
      </c>
      <c r="N184" s="3">
        <f t="shared" si="18"/>
        <v>11744.64</v>
      </c>
      <c r="O184" s="3">
        <f t="shared" si="18"/>
        <v>0</v>
      </c>
      <c r="P184" s="7">
        <f t="shared" si="12"/>
        <v>-102820.97</v>
      </c>
      <c r="Q184" s="23"/>
      <c r="R184" s="23"/>
    </row>
    <row r="185" spans="1:18" x14ac:dyDescent="0.25">
      <c r="P185" s="7">
        <f t="shared" si="12"/>
        <v>0</v>
      </c>
    </row>
    <row r="186" spans="1:18" x14ac:dyDescent="0.25">
      <c r="P186" s="7">
        <f t="shared" si="12"/>
        <v>0</v>
      </c>
    </row>
    <row r="187" spans="1:18" x14ac:dyDescent="0.25">
      <c r="A187" s="13">
        <v>2453</v>
      </c>
      <c r="B187" t="s">
        <v>102</v>
      </c>
      <c r="C187" s="12">
        <v>512</v>
      </c>
      <c r="D187" s="13">
        <v>2453</v>
      </c>
      <c r="E187" s="1">
        <v>-36490.589999999997</v>
      </c>
      <c r="F187" s="1"/>
      <c r="G187" s="1"/>
      <c r="H187" s="1"/>
      <c r="I187" s="1">
        <v>-36490.589999999997</v>
      </c>
      <c r="J187" s="1"/>
      <c r="K187" s="1"/>
      <c r="L187" s="1"/>
      <c r="M187" s="3"/>
      <c r="P187" s="7">
        <f t="shared" si="12"/>
        <v>-36490.589999999997</v>
      </c>
    </row>
    <row r="188" spans="1:18" x14ac:dyDescent="0.25">
      <c r="A188" s="13">
        <v>1513</v>
      </c>
      <c r="B188" t="s">
        <v>38</v>
      </c>
      <c r="C188" s="12">
        <v>134</v>
      </c>
      <c r="D188" s="13">
        <v>1513</v>
      </c>
      <c r="E188" s="1">
        <v>-232.26</v>
      </c>
      <c r="F188" s="1"/>
      <c r="G188" s="1">
        <v>-200</v>
      </c>
      <c r="H188" s="1"/>
      <c r="I188" s="1">
        <v>-432.26</v>
      </c>
      <c r="J188" s="1"/>
      <c r="K188" s="1"/>
      <c r="L188" s="1"/>
      <c r="M188" s="3"/>
      <c r="P188" s="7">
        <f t="shared" si="12"/>
        <v>-432.26</v>
      </c>
    </row>
    <row r="189" spans="1:18" x14ac:dyDescent="0.25">
      <c r="A189" s="13">
        <v>2574</v>
      </c>
      <c r="B189" t="s">
        <v>118</v>
      </c>
      <c r="C189" s="12">
        <v>122</v>
      </c>
      <c r="D189" s="13">
        <v>2574</v>
      </c>
      <c r="E189" s="1">
        <v>-9222</v>
      </c>
      <c r="F189" s="1"/>
      <c r="G189" s="1"/>
      <c r="H189" s="1"/>
      <c r="I189" s="1">
        <v>-9222</v>
      </c>
      <c r="J189" s="1"/>
      <c r="K189" s="1"/>
      <c r="L189" s="1"/>
      <c r="M189" s="3"/>
      <c r="P189" s="7">
        <f t="shared" si="12"/>
        <v>-9222</v>
      </c>
    </row>
    <row r="190" spans="1:18" x14ac:dyDescent="0.25">
      <c r="P190" s="7">
        <f t="shared" si="12"/>
        <v>0</v>
      </c>
    </row>
    <row r="191" spans="1:18" x14ac:dyDescent="0.25">
      <c r="B191" s="2" t="s">
        <v>215</v>
      </c>
      <c r="C191" s="2"/>
      <c r="D191" s="4"/>
      <c r="E191" s="2"/>
      <c r="F191" s="2"/>
      <c r="G191" s="2"/>
      <c r="H191" s="2"/>
      <c r="I191" s="3">
        <f>SUM(I187:I189)</f>
        <v>-46144.85</v>
      </c>
      <c r="J191" s="3">
        <f t="shared" ref="J191:P191" si="19">SUM(J187:J189)</f>
        <v>0</v>
      </c>
      <c r="K191" s="3">
        <f t="shared" si="19"/>
        <v>0</v>
      </c>
      <c r="L191" s="3">
        <f t="shared" si="19"/>
        <v>0</v>
      </c>
      <c r="M191" s="3">
        <f t="shared" si="19"/>
        <v>0</v>
      </c>
      <c r="N191" s="3">
        <f t="shared" si="19"/>
        <v>0</v>
      </c>
      <c r="O191" s="3">
        <f t="shared" si="19"/>
        <v>0</v>
      </c>
      <c r="P191" s="3">
        <f t="shared" si="19"/>
        <v>-46144.85</v>
      </c>
    </row>
    <row r="194" spans="1:19" x14ac:dyDescent="0.25">
      <c r="A194" s="13">
        <v>1303</v>
      </c>
      <c r="B194" t="s">
        <v>17</v>
      </c>
      <c r="C194" s="12">
        <v>300</v>
      </c>
      <c r="D194">
        <v>1303</v>
      </c>
      <c r="E194" s="5">
        <v>-340</v>
      </c>
      <c r="F194" s="5"/>
      <c r="G194" s="5"/>
      <c r="H194" s="5"/>
      <c r="I194" s="5">
        <v>-340</v>
      </c>
      <c r="L194" s="7"/>
      <c r="P194" s="7">
        <f>SUM(I194:O194)</f>
        <v>-340</v>
      </c>
    </row>
    <row r="195" spans="1:19" x14ac:dyDescent="0.25">
      <c r="A195" s="13">
        <v>1305</v>
      </c>
      <c r="B195" t="s">
        <v>18</v>
      </c>
      <c r="C195" s="12">
        <v>300</v>
      </c>
      <c r="D195">
        <v>1305</v>
      </c>
      <c r="E195" s="5">
        <v>-148503.63</v>
      </c>
      <c r="F195" s="5">
        <v>-136316.79</v>
      </c>
      <c r="G195" s="5"/>
      <c r="H195" s="5">
        <v>71453.5</v>
      </c>
      <c r="I195" s="5">
        <v>-132397.09</v>
      </c>
      <c r="K195" s="5">
        <v>-111376.22</v>
      </c>
      <c r="L195" s="7"/>
      <c r="N195" s="5">
        <v>95195.63</v>
      </c>
      <c r="P195" s="7">
        <f t="shared" ref="P195:P203" si="20">SUM(I195:O195)</f>
        <v>-148577.68</v>
      </c>
    </row>
    <row r="196" spans="1:19" x14ac:dyDescent="0.25">
      <c r="A196" s="13">
        <v>1306</v>
      </c>
      <c r="B196" t="s">
        <v>19</v>
      </c>
      <c r="C196" s="12">
        <v>300</v>
      </c>
      <c r="D196">
        <v>1306</v>
      </c>
      <c r="E196" s="5">
        <v>-3010.67</v>
      </c>
      <c r="F196" s="5">
        <v>-64719</v>
      </c>
      <c r="G196" s="5"/>
      <c r="H196" s="5">
        <v>2488.75</v>
      </c>
      <c r="I196" s="5">
        <v>-65241.82</v>
      </c>
      <c r="K196" s="5">
        <v>-18670.5</v>
      </c>
      <c r="L196" s="7"/>
      <c r="N196" s="5">
        <v>12353.5</v>
      </c>
      <c r="P196" s="7">
        <f t="shared" si="20"/>
        <v>-71558.820000000007</v>
      </c>
    </row>
    <row r="197" spans="1:19" x14ac:dyDescent="0.25">
      <c r="A197" s="13">
        <v>1308</v>
      </c>
      <c r="B197" t="s">
        <v>20</v>
      </c>
      <c r="C197" s="12">
        <v>300</v>
      </c>
      <c r="D197">
        <v>1308</v>
      </c>
      <c r="E197" s="5">
        <v>-147912.14000000001</v>
      </c>
      <c r="F197" s="5">
        <v>-157234.44</v>
      </c>
      <c r="G197" s="5"/>
      <c r="H197" s="5">
        <v>1365.68</v>
      </c>
      <c r="I197" s="5">
        <v>-246902.71</v>
      </c>
      <c r="K197" s="5">
        <v>-83116.5</v>
      </c>
      <c r="L197" s="7"/>
      <c r="N197" s="5">
        <v>30558.240000000002</v>
      </c>
      <c r="P197" s="7">
        <f t="shared" si="20"/>
        <v>-299460.96999999997</v>
      </c>
    </row>
    <row r="198" spans="1:19" x14ac:dyDescent="0.25">
      <c r="A198" s="13">
        <v>1300</v>
      </c>
      <c r="B198" t="s">
        <v>11</v>
      </c>
      <c r="C198" s="12">
        <v>300</v>
      </c>
      <c r="D198">
        <v>1300</v>
      </c>
      <c r="E198" s="5">
        <v>-14099.37</v>
      </c>
      <c r="F198" s="5">
        <v>-4076</v>
      </c>
      <c r="G198" s="5"/>
      <c r="H198" s="5">
        <v>0</v>
      </c>
      <c r="I198" s="5">
        <v>-14466.17</v>
      </c>
      <c r="K198" s="5">
        <v>-2860.25</v>
      </c>
      <c r="L198" s="7"/>
      <c r="N198" s="5">
        <v>661</v>
      </c>
      <c r="P198" s="7">
        <f t="shared" si="20"/>
        <v>-16665.419999999998</v>
      </c>
      <c r="S198" s="1"/>
    </row>
    <row r="199" spans="1:19" x14ac:dyDescent="0.25">
      <c r="A199" s="13">
        <v>1312</v>
      </c>
      <c r="B199" t="s">
        <v>24</v>
      </c>
      <c r="C199" s="12">
        <v>300</v>
      </c>
      <c r="D199">
        <v>1312</v>
      </c>
      <c r="E199" s="5">
        <v>-183356.08</v>
      </c>
      <c r="F199" s="5">
        <v>-271203.64</v>
      </c>
      <c r="G199" s="5"/>
      <c r="H199" s="5">
        <v>279447.5</v>
      </c>
      <c r="I199" s="5">
        <v>-94567.02</v>
      </c>
      <c r="K199" s="5">
        <v>-192943.21</v>
      </c>
      <c r="L199" s="7"/>
      <c r="M199" s="5">
        <f>7133.96+11763.29+11763.29+18660.16+10881.64+11165.82+10991.69+12027.1+11724.99+11298.62+8348.23+7779.59+10289.96+84408.66+6262.66-7278.73</f>
        <v>227220.93</v>
      </c>
      <c r="N199" s="5">
        <v>6128.64</v>
      </c>
      <c r="P199" s="7">
        <f t="shared" si="20"/>
        <v>-54160.659999999989</v>
      </c>
    </row>
    <row r="200" spans="1:19" x14ac:dyDescent="0.25">
      <c r="A200" s="13">
        <v>1314</v>
      </c>
      <c r="B200" t="s">
        <v>25</v>
      </c>
      <c r="C200" s="12">
        <v>300</v>
      </c>
      <c r="D200">
        <v>1314</v>
      </c>
      <c r="E200" s="5">
        <v>-1954.71</v>
      </c>
      <c r="F200" s="5"/>
      <c r="G200" s="5"/>
      <c r="H200" s="5"/>
      <c r="I200" s="5">
        <v>-1954.71</v>
      </c>
      <c r="L200" s="7"/>
      <c r="P200" s="7">
        <f t="shared" si="20"/>
        <v>-1954.71</v>
      </c>
    </row>
    <row r="201" spans="1:19" x14ac:dyDescent="0.25">
      <c r="A201" s="13">
        <v>1544</v>
      </c>
      <c r="B201" t="s">
        <v>68</v>
      </c>
      <c r="C201" s="12">
        <v>175</v>
      </c>
      <c r="D201">
        <v>1544</v>
      </c>
      <c r="E201" s="5">
        <v>-22788.89</v>
      </c>
      <c r="F201" s="5">
        <v>-20185.580000000002</v>
      </c>
      <c r="G201" s="5"/>
      <c r="H201" s="5"/>
      <c r="I201" s="5">
        <v>-42974.47</v>
      </c>
      <c r="K201" s="5">
        <v>-18730.5</v>
      </c>
      <c r="L201" s="7"/>
      <c r="N201" s="5">
        <v>7000</v>
      </c>
      <c r="P201" s="7">
        <f t="shared" si="20"/>
        <v>-54704.97</v>
      </c>
    </row>
    <row r="202" spans="1:19" x14ac:dyDescent="0.25">
      <c r="A202" s="13">
        <v>1545</v>
      </c>
      <c r="B202" t="s">
        <v>69</v>
      </c>
      <c r="C202" s="12">
        <v>400</v>
      </c>
      <c r="D202">
        <v>1545</v>
      </c>
      <c r="E202" s="5">
        <v>-59321.73</v>
      </c>
      <c r="F202" s="5">
        <v>-45000</v>
      </c>
      <c r="G202" s="5"/>
      <c r="H202" s="5"/>
      <c r="I202" s="5">
        <v>-62843.3</v>
      </c>
      <c r="K202" s="5">
        <v>-45000</v>
      </c>
      <c r="L202" s="7"/>
      <c r="N202" s="5">
        <v>38453.78</v>
      </c>
      <c r="P202" s="7">
        <f t="shared" si="20"/>
        <v>-69389.52</v>
      </c>
    </row>
    <row r="203" spans="1:19" x14ac:dyDescent="0.25">
      <c r="A203" s="13">
        <v>1549</v>
      </c>
      <c r="B203" t="s">
        <v>73</v>
      </c>
      <c r="C203" s="12">
        <v>300</v>
      </c>
      <c r="D203">
        <v>1549</v>
      </c>
      <c r="E203" s="5">
        <v>-10000</v>
      </c>
      <c r="F203" s="5"/>
      <c r="G203" s="5"/>
      <c r="H203" s="5"/>
      <c r="I203" s="5">
        <v>-10000</v>
      </c>
      <c r="L203" s="7"/>
      <c r="P203" s="7">
        <f t="shared" si="20"/>
        <v>-10000</v>
      </c>
    </row>
    <row r="205" spans="1:19" x14ac:dyDescent="0.25">
      <c r="I205" s="3">
        <f>SUM(I194:I204)</f>
        <v>-671687.28999999992</v>
      </c>
      <c r="J205" s="3">
        <f t="shared" ref="J205:P205" si="21">SUM(J194:J204)</f>
        <v>0</v>
      </c>
      <c r="K205" s="3">
        <f t="shared" si="21"/>
        <v>-472697.18</v>
      </c>
      <c r="L205" s="3">
        <f t="shared" si="21"/>
        <v>0</v>
      </c>
      <c r="M205" s="3">
        <f t="shared" si="21"/>
        <v>227220.93</v>
      </c>
      <c r="N205" s="3">
        <f t="shared" si="21"/>
        <v>190350.79</v>
      </c>
      <c r="O205" s="3">
        <f t="shared" si="21"/>
        <v>0</v>
      </c>
      <c r="P205" s="3">
        <f t="shared" si="21"/>
        <v>-726812.75</v>
      </c>
    </row>
    <row r="207" spans="1:19" x14ac:dyDescent="0.25">
      <c r="A207" s="13">
        <v>1301</v>
      </c>
      <c r="B207" t="s">
        <v>14</v>
      </c>
      <c r="C207" s="12">
        <v>300</v>
      </c>
      <c r="D207">
        <v>1301</v>
      </c>
      <c r="E207" s="5">
        <v>-11562.99</v>
      </c>
      <c r="F207" s="5"/>
      <c r="G207" s="5">
        <v>-131481.37</v>
      </c>
      <c r="H207" s="5"/>
      <c r="I207" s="5">
        <v>-110247.89</v>
      </c>
      <c r="J207" s="5" t="s">
        <v>190</v>
      </c>
      <c r="K207" s="5">
        <v>-160164.09</v>
      </c>
      <c r="L207" s="7"/>
      <c r="M207" s="5">
        <f>494.4+939.36+914.63+939+36+939+36+939.36+939.36+840.48+5703.36+939.36+3287.36+939.36+939.36+4021+36+939.36+494.4+173.04</f>
        <v>24490.190000000002</v>
      </c>
      <c r="N207" s="5">
        <f>137129.94-24490.19+6327.92-43457.86+467.18</f>
        <v>75976.989999999991</v>
      </c>
      <c r="P207" s="7">
        <f t="shared" ref="P207" si="22">SUM(I207:O207)</f>
        <v>-169944.8</v>
      </c>
    </row>
    <row r="209" spans="1:18" s="2" customFormat="1" x14ac:dyDescent="0.25">
      <c r="A209" s="4"/>
      <c r="B209" s="2" t="s">
        <v>216</v>
      </c>
      <c r="D209" s="4"/>
      <c r="I209" s="3">
        <f>SUM(I207)</f>
        <v>-110247.89</v>
      </c>
      <c r="J209" s="3">
        <f t="shared" ref="J209:P209" si="23">SUM(J207)</f>
        <v>0</v>
      </c>
      <c r="K209" s="3">
        <f t="shared" si="23"/>
        <v>-160164.09</v>
      </c>
      <c r="L209" s="3">
        <f t="shared" si="23"/>
        <v>0</v>
      </c>
      <c r="M209" s="3">
        <f t="shared" si="23"/>
        <v>24490.190000000002</v>
      </c>
      <c r="N209" s="3">
        <f t="shared" si="23"/>
        <v>75976.989999999991</v>
      </c>
      <c r="O209" s="3">
        <f t="shared" si="23"/>
        <v>0</v>
      </c>
      <c r="P209" s="3">
        <f t="shared" si="23"/>
        <v>-169944.8</v>
      </c>
      <c r="Q209" s="23"/>
      <c r="R209" s="23"/>
    </row>
    <row r="212" spans="1:18" x14ac:dyDescent="0.25">
      <c r="A212" s="13">
        <v>1500</v>
      </c>
      <c r="B212" t="s">
        <v>28</v>
      </c>
      <c r="C212" s="12">
        <v>650</v>
      </c>
      <c r="D212">
        <v>1500</v>
      </c>
      <c r="E212" s="1">
        <v>-72564.34</v>
      </c>
      <c r="F212" s="1"/>
      <c r="G212" s="1">
        <v>-52344.27</v>
      </c>
      <c r="H212" s="1"/>
      <c r="I212" s="1">
        <v>-86967.14</v>
      </c>
      <c r="J212" s="1" t="s">
        <v>190</v>
      </c>
      <c r="K212" s="1">
        <v>-7615.97</v>
      </c>
      <c r="L212" s="3" t="s">
        <v>190</v>
      </c>
      <c r="N212" s="5">
        <v>9765.5499999999993</v>
      </c>
      <c r="P212" s="7">
        <f>SUM(I212:O212)</f>
        <v>-84817.56</v>
      </c>
    </row>
    <row r="214" spans="1:18" s="2" customFormat="1" x14ac:dyDescent="0.25">
      <c r="A214" s="4"/>
      <c r="B214" s="2" t="s">
        <v>217</v>
      </c>
      <c r="D214" s="4"/>
      <c r="I214" s="3">
        <f>SUM(I212)</f>
        <v>-86967.14</v>
      </c>
      <c r="J214" s="3">
        <f t="shared" ref="J214:P214" si="24">SUM(J212)</f>
        <v>0</v>
      </c>
      <c r="K214" s="3">
        <f t="shared" si="24"/>
        <v>-7615.97</v>
      </c>
      <c r="L214" s="3">
        <f t="shared" si="24"/>
        <v>0</v>
      </c>
      <c r="M214" s="3">
        <f t="shared" si="24"/>
        <v>0</v>
      </c>
      <c r="N214" s="3">
        <f t="shared" si="24"/>
        <v>9765.5499999999993</v>
      </c>
      <c r="O214" s="3">
        <f t="shared" si="24"/>
        <v>0</v>
      </c>
      <c r="P214" s="3">
        <f t="shared" si="24"/>
        <v>-84817.56</v>
      </c>
      <c r="Q214" s="23"/>
      <c r="R214" s="23"/>
    </row>
    <row r="217" spans="1:18" x14ac:dyDescent="0.25">
      <c r="A217" s="13">
        <v>1310</v>
      </c>
      <c r="B217" t="s">
        <v>22</v>
      </c>
      <c r="C217" s="12">
        <v>300</v>
      </c>
      <c r="D217">
        <v>1310</v>
      </c>
      <c r="E217" s="1">
        <v>-2372.77</v>
      </c>
      <c r="F217" s="1"/>
      <c r="G217" s="1">
        <v>-984</v>
      </c>
      <c r="H217" s="1"/>
      <c r="I217" s="1">
        <v>-2390.77</v>
      </c>
      <c r="J217" s="1"/>
      <c r="K217" s="1"/>
      <c r="L217" s="3"/>
      <c r="P217" s="7">
        <f>SUM(I217:O217)</f>
        <v>-2390.77</v>
      </c>
    </row>
    <row r="218" spans="1:18" x14ac:dyDescent="0.25">
      <c r="A218" s="13">
        <v>1316</v>
      </c>
      <c r="B218" t="s">
        <v>27</v>
      </c>
      <c r="C218" s="12">
        <v>541</v>
      </c>
      <c r="D218">
        <v>1316</v>
      </c>
      <c r="E218" s="1">
        <v>0</v>
      </c>
      <c r="F218" s="1"/>
      <c r="G218" s="1">
        <v>-3147.81</v>
      </c>
      <c r="H218" s="1"/>
      <c r="I218" s="1">
        <v>62.84</v>
      </c>
      <c r="J218" s="1"/>
      <c r="K218" s="1">
        <v>-5787</v>
      </c>
      <c r="L218" s="3"/>
      <c r="N218" s="5">
        <v>5822.92</v>
      </c>
      <c r="P218" s="7">
        <f t="shared" ref="P218:P227" si="25">SUM(I218:O218)</f>
        <v>98.760000000000218</v>
      </c>
    </row>
    <row r="219" spans="1:18" x14ac:dyDescent="0.25">
      <c r="A219" s="13">
        <v>1504</v>
      </c>
      <c r="B219" t="s">
        <v>32</v>
      </c>
      <c r="C219" s="12">
        <v>610</v>
      </c>
      <c r="D219">
        <v>1504</v>
      </c>
      <c r="E219" s="1">
        <v>-6841.48</v>
      </c>
      <c r="F219" s="1"/>
      <c r="G219" s="1">
        <v>-2586.86</v>
      </c>
      <c r="H219" s="1"/>
      <c r="I219" s="1">
        <v>-9190.4500000000007</v>
      </c>
      <c r="J219" s="1"/>
      <c r="K219" s="1">
        <v>-1620.09</v>
      </c>
      <c r="L219" s="3"/>
      <c r="P219" s="7">
        <f t="shared" si="25"/>
        <v>-10810.54</v>
      </c>
    </row>
    <row r="220" spans="1:18" x14ac:dyDescent="0.25">
      <c r="A220" s="13">
        <v>1505</v>
      </c>
      <c r="B220" t="s">
        <v>33</v>
      </c>
      <c r="C220" s="12">
        <v>541</v>
      </c>
      <c r="D220">
        <v>1505</v>
      </c>
      <c r="E220" s="1">
        <v>3388.31</v>
      </c>
      <c r="F220" s="1"/>
      <c r="G220" s="1">
        <v>-74642.350000000006</v>
      </c>
      <c r="H220" s="1"/>
      <c r="I220" s="1">
        <v>-1402.03</v>
      </c>
      <c r="J220" s="1"/>
      <c r="K220" s="1">
        <v>-44156.23</v>
      </c>
      <c r="L220" s="3"/>
      <c r="M220" s="5">
        <f>1729.74+1887.9+1838.28+2060.94+1234.74+2819.04+2819.04+1630.38+1954.2+2217.36+2073.44+2273.77+2394+2318.96+2209.32+1836.76+1982.48+2174.01</f>
        <v>37454.360000000008</v>
      </c>
      <c r="N220" s="5">
        <f>3389.89+3334.86+3895.52-3004.4</f>
        <v>7615.8700000000008</v>
      </c>
      <c r="P220" s="7">
        <f t="shared" si="25"/>
        <v>-488.02999999999338</v>
      </c>
    </row>
    <row r="221" spans="1:18" x14ac:dyDescent="0.25">
      <c r="A221" s="13">
        <v>1506</v>
      </c>
      <c r="B221" t="s">
        <v>34</v>
      </c>
      <c r="C221" s="12">
        <v>220</v>
      </c>
      <c r="D221">
        <v>1506</v>
      </c>
      <c r="E221" s="1">
        <v>-579.05999999999995</v>
      </c>
      <c r="F221" s="1"/>
      <c r="G221" s="1">
        <v>-27003.119999999999</v>
      </c>
      <c r="H221" s="1"/>
      <c r="I221" s="1">
        <v>-579.05999999999995</v>
      </c>
      <c r="J221" s="1"/>
      <c r="K221" s="1"/>
      <c r="L221" s="3"/>
      <c r="N221" s="5">
        <v>14486.92</v>
      </c>
      <c r="P221" s="7">
        <f t="shared" si="25"/>
        <v>13907.86</v>
      </c>
    </row>
    <row r="222" spans="1:18" x14ac:dyDescent="0.25">
      <c r="A222" s="13">
        <v>1507</v>
      </c>
      <c r="B222" t="s">
        <v>35</v>
      </c>
      <c r="C222" s="12">
        <v>171</v>
      </c>
      <c r="D222">
        <v>1507</v>
      </c>
      <c r="E222" s="1">
        <v>-120.5</v>
      </c>
      <c r="F222" s="1"/>
      <c r="G222" s="1">
        <v>-3800</v>
      </c>
      <c r="H222" s="1"/>
      <c r="I222" s="1">
        <v>-120.5</v>
      </c>
      <c r="J222" s="1"/>
      <c r="K222" s="1"/>
      <c r="L222" s="3"/>
      <c r="P222" s="7">
        <f t="shared" si="25"/>
        <v>-120.5</v>
      </c>
    </row>
    <row r="223" spans="1:18" x14ac:dyDescent="0.25">
      <c r="A223" s="13">
        <v>1519</v>
      </c>
      <c r="B223" t="s">
        <v>43</v>
      </c>
      <c r="C223" s="12">
        <v>171</v>
      </c>
      <c r="D223">
        <v>1519</v>
      </c>
      <c r="E223" s="1">
        <v>-36477.480000000003</v>
      </c>
      <c r="F223" s="1"/>
      <c r="G223" s="1">
        <v>-616.6</v>
      </c>
      <c r="H223" s="1"/>
      <c r="I223" s="1">
        <v>-30428.02</v>
      </c>
      <c r="J223" s="1"/>
      <c r="K223" s="1"/>
      <c r="L223" s="3"/>
      <c r="N223" s="5">
        <v>2679.85</v>
      </c>
      <c r="P223" s="7">
        <f t="shared" si="25"/>
        <v>-27748.170000000002</v>
      </c>
    </row>
    <row r="224" spans="1:18" x14ac:dyDescent="0.25">
      <c r="A224" s="13">
        <v>1527</v>
      </c>
      <c r="B224" t="s">
        <v>51</v>
      </c>
      <c r="C224" s="12">
        <v>176</v>
      </c>
      <c r="D224">
        <v>1527</v>
      </c>
      <c r="E224" s="1">
        <v>-14621.79</v>
      </c>
      <c r="F224" s="1"/>
      <c r="G224" s="1"/>
      <c r="H224" s="1"/>
      <c r="I224" s="1">
        <v>-14621.79</v>
      </c>
      <c r="J224" s="1"/>
      <c r="K224" s="1"/>
      <c r="L224" s="3"/>
      <c r="P224" s="7">
        <f t="shared" si="25"/>
        <v>-14621.79</v>
      </c>
    </row>
    <row r="225" spans="1:18" x14ac:dyDescent="0.25">
      <c r="A225" s="13">
        <v>1541</v>
      </c>
      <c r="B225" t="s">
        <v>65</v>
      </c>
      <c r="C225" s="12">
        <v>122</v>
      </c>
      <c r="D225" s="13">
        <v>1541</v>
      </c>
      <c r="E225" s="1">
        <v>-2408</v>
      </c>
      <c r="F225" s="1"/>
      <c r="G225" s="1"/>
      <c r="H225" s="1"/>
      <c r="I225" s="1">
        <v>-2983</v>
      </c>
      <c r="J225" s="1"/>
      <c r="K225" s="1">
        <v>-51</v>
      </c>
      <c r="L225" s="3"/>
      <c r="P225" s="7">
        <f t="shared" si="25"/>
        <v>-3034</v>
      </c>
    </row>
    <row r="226" spans="1:18" x14ac:dyDescent="0.25">
      <c r="A226" s="13">
        <v>1542</v>
      </c>
      <c r="B226" t="s">
        <v>66</v>
      </c>
      <c r="C226" s="12">
        <v>122</v>
      </c>
      <c r="D226" s="13">
        <v>1542</v>
      </c>
      <c r="E226" s="1">
        <v>-6972.88</v>
      </c>
      <c r="F226" s="1"/>
      <c r="G226" s="1">
        <v>-72150.240000000005</v>
      </c>
      <c r="H226" s="1"/>
      <c r="I226" s="1">
        <v>-12557.43</v>
      </c>
      <c r="J226" s="1"/>
      <c r="K226" s="1">
        <v>-44417.39</v>
      </c>
      <c r="L226" s="3"/>
      <c r="N226" s="5">
        <v>50716.98</v>
      </c>
      <c r="P226" s="7">
        <f t="shared" si="25"/>
        <v>-6257.8399999999965</v>
      </c>
    </row>
    <row r="227" spans="1:18" x14ac:dyDescent="0.25">
      <c r="A227" s="13">
        <v>1543</v>
      </c>
      <c r="B227" t="s">
        <v>67</v>
      </c>
      <c r="C227" s="12">
        <v>171</v>
      </c>
      <c r="D227" s="13">
        <v>1543</v>
      </c>
      <c r="E227" s="1">
        <v>-17548.32</v>
      </c>
      <c r="F227" s="1"/>
      <c r="G227" s="1">
        <v>-28249.13</v>
      </c>
      <c r="H227" s="1"/>
      <c r="I227" s="1">
        <v>-43130.37</v>
      </c>
      <c r="J227" s="1"/>
      <c r="K227" s="1"/>
      <c r="L227" s="3"/>
      <c r="N227" s="5">
        <v>2249.2399999999998</v>
      </c>
      <c r="P227" s="7">
        <f t="shared" si="25"/>
        <v>-40881.130000000005</v>
      </c>
    </row>
    <row r="229" spans="1:18" x14ac:dyDescent="0.25">
      <c r="B229" s="2" t="s">
        <v>218</v>
      </c>
      <c r="I229" s="3">
        <f>SUM(I217:I228)</f>
        <v>-117340.58000000002</v>
      </c>
      <c r="J229" s="3">
        <f t="shared" ref="J229:P229" si="26">SUM(J217:J228)</f>
        <v>0</v>
      </c>
      <c r="K229" s="3">
        <f t="shared" si="26"/>
        <v>-96031.71</v>
      </c>
      <c r="L229" s="3">
        <f t="shared" si="26"/>
        <v>0</v>
      </c>
      <c r="M229" s="3">
        <f t="shared" si="26"/>
        <v>37454.360000000008</v>
      </c>
      <c r="N229" s="3">
        <f t="shared" si="26"/>
        <v>83571.780000000013</v>
      </c>
      <c r="O229" s="3">
        <f t="shared" si="26"/>
        <v>0</v>
      </c>
      <c r="P229" s="3">
        <f t="shared" si="26"/>
        <v>-92346.15</v>
      </c>
    </row>
    <row r="231" spans="1:18" x14ac:dyDescent="0.25">
      <c r="A231" s="13">
        <v>1309</v>
      </c>
      <c r="B231" t="s">
        <v>21</v>
      </c>
      <c r="C231" s="12">
        <v>300</v>
      </c>
      <c r="D231">
        <v>1309</v>
      </c>
      <c r="E231" s="1">
        <v>-1298.6600000000001</v>
      </c>
      <c r="F231" s="1"/>
      <c r="G231" s="1"/>
      <c r="H231" s="1"/>
      <c r="I231" s="1">
        <v>-1298.6600000000001</v>
      </c>
      <c r="J231" s="1"/>
      <c r="K231" s="3"/>
      <c r="P231" s="7">
        <f t="shared" ref="P231:P234" si="27">SUM(I231:O231)</f>
        <v>-1298.6600000000001</v>
      </c>
    </row>
    <row r="232" spans="1:18" x14ac:dyDescent="0.25">
      <c r="A232" s="13">
        <v>1501</v>
      </c>
      <c r="B232" t="s">
        <v>29</v>
      </c>
      <c r="C232" s="12">
        <v>411</v>
      </c>
      <c r="D232">
        <v>1501</v>
      </c>
      <c r="E232" s="1">
        <v>5126.68</v>
      </c>
      <c r="F232" s="1"/>
      <c r="G232" s="1">
        <v>-3795.25</v>
      </c>
      <c r="H232" s="1"/>
      <c r="I232" s="1">
        <v>6157.31</v>
      </c>
      <c r="J232" s="1"/>
      <c r="K232" s="3">
        <v>0</v>
      </c>
      <c r="P232" s="7">
        <f t="shared" si="27"/>
        <v>6157.31</v>
      </c>
    </row>
    <row r="233" spans="1:18" x14ac:dyDescent="0.25">
      <c r="A233" s="13">
        <v>1502</v>
      </c>
      <c r="B233" t="s">
        <v>30</v>
      </c>
      <c r="C233" s="12">
        <v>220</v>
      </c>
      <c r="D233">
        <v>1502</v>
      </c>
      <c r="E233" s="1">
        <v>-5537.57</v>
      </c>
      <c r="F233" s="1"/>
      <c r="G233" s="1">
        <v>-10492.5</v>
      </c>
      <c r="H233" s="1"/>
      <c r="I233" s="1">
        <v>-9530.07</v>
      </c>
      <c r="J233" s="1"/>
      <c r="K233" s="3"/>
      <c r="P233" s="7">
        <f t="shared" si="27"/>
        <v>-9530.07</v>
      </c>
    </row>
    <row r="234" spans="1:18" x14ac:dyDescent="0.25">
      <c r="A234" s="13">
        <v>1503</v>
      </c>
      <c r="B234" t="s">
        <v>31</v>
      </c>
      <c r="C234" s="12">
        <v>210</v>
      </c>
      <c r="D234">
        <v>1503</v>
      </c>
      <c r="E234" s="1">
        <v>-60334.23</v>
      </c>
      <c r="F234" s="1"/>
      <c r="G234" s="1">
        <v>-3966.15</v>
      </c>
      <c r="H234" s="1"/>
      <c r="I234" s="1">
        <v>-61104.84</v>
      </c>
      <c r="J234" s="1"/>
      <c r="K234" s="3">
        <f>+-1105.46</f>
        <v>-1105.46</v>
      </c>
      <c r="P234" s="7">
        <f t="shared" si="27"/>
        <v>-62210.299999999996</v>
      </c>
    </row>
    <row r="236" spans="1:18" s="2" customFormat="1" x14ac:dyDescent="0.25">
      <c r="A236" s="4"/>
      <c r="B236" s="2" t="s">
        <v>219</v>
      </c>
      <c r="D236" s="4"/>
      <c r="I236" s="3">
        <f>SUM(I231:I234)</f>
        <v>-65776.259999999995</v>
      </c>
      <c r="J236" s="3">
        <f t="shared" ref="J236:P236" si="28">SUM(J231:J234)</f>
        <v>0</v>
      </c>
      <c r="K236" s="3">
        <f t="shared" si="28"/>
        <v>-1105.46</v>
      </c>
      <c r="L236" s="3">
        <f t="shared" si="28"/>
        <v>0</v>
      </c>
      <c r="M236" s="3">
        <f t="shared" si="28"/>
        <v>0</v>
      </c>
      <c r="N236" s="3">
        <f t="shared" si="28"/>
        <v>0</v>
      </c>
      <c r="O236" s="3">
        <f t="shared" si="28"/>
        <v>0</v>
      </c>
      <c r="P236" s="3">
        <f t="shared" si="28"/>
        <v>-66881.72</v>
      </c>
      <c r="Q236" s="23"/>
      <c r="R236" s="23"/>
    </row>
    <row r="238" spans="1:18" x14ac:dyDescent="0.25">
      <c r="A238" s="13">
        <v>2911</v>
      </c>
      <c r="B238" t="s">
        <v>173</v>
      </c>
      <c r="C238" s="12">
        <v>300</v>
      </c>
      <c r="D238">
        <v>2911</v>
      </c>
      <c r="E238" s="1">
        <v>-1450</v>
      </c>
      <c r="F238" s="1"/>
      <c r="G238" s="1"/>
      <c r="H238" s="1"/>
      <c r="I238" s="1">
        <v>-1450</v>
      </c>
      <c r="J238" s="1"/>
      <c r="K238"/>
      <c r="P238" s="7">
        <f>SUM(I238:O238)</f>
        <v>-1450</v>
      </c>
    </row>
    <row r="239" spans="1:18" x14ac:dyDescent="0.25">
      <c r="A239" s="13">
        <v>2912</v>
      </c>
      <c r="B239" t="s">
        <v>174</v>
      </c>
      <c r="C239" s="12">
        <v>300</v>
      </c>
      <c r="D239">
        <v>2912</v>
      </c>
      <c r="E239" s="1">
        <v>-113.45</v>
      </c>
      <c r="F239" s="1"/>
      <c r="G239" s="1"/>
      <c r="H239" s="1"/>
      <c r="I239" s="1">
        <v>-113.45</v>
      </c>
      <c r="J239" s="1"/>
      <c r="K239"/>
      <c r="P239" s="7">
        <f t="shared" ref="P239:P241" si="29">SUM(I239:O239)</f>
        <v>-113.45</v>
      </c>
    </row>
    <row r="240" spans="1:18" x14ac:dyDescent="0.25">
      <c r="A240" s="13">
        <v>2914</v>
      </c>
      <c r="B240" t="s">
        <v>175</v>
      </c>
      <c r="C240" s="12">
        <v>300</v>
      </c>
      <c r="D240">
        <v>2914</v>
      </c>
      <c r="E240" s="1">
        <v>-90.61</v>
      </c>
      <c r="F240" s="1"/>
      <c r="G240" s="1"/>
      <c r="H240" s="1"/>
      <c r="I240" s="1">
        <v>-90.61</v>
      </c>
      <c r="J240" s="1"/>
      <c r="K240"/>
      <c r="P240" s="7">
        <f t="shared" si="29"/>
        <v>-90.61</v>
      </c>
    </row>
    <row r="241" spans="1:18" x14ac:dyDescent="0.25">
      <c r="A241" s="13">
        <v>2903</v>
      </c>
      <c r="B241" t="s">
        <v>172</v>
      </c>
      <c r="C241" s="12">
        <v>300</v>
      </c>
      <c r="D241">
        <v>2903</v>
      </c>
      <c r="E241" s="1">
        <v>-94.65</v>
      </c>
      <c r="F241" s="1"/>
      <c r="G241" s="1"/>
      <c r="H241" s="1"/>
      <c r="I241" s="1">
        <v>-94.65</v>
      </c>
      <c r="J241" s="1"/>
      <c r="K241"/>
      <c r="P241" s="7">
        <f t="shared" si="29"/>
        <v>-94.65</v>
      </c>
    </row>
    <row r="242" spans="1:18" x14ac:dyDescent="0.25">
      <c r="A242" s="13"/>
      <c r="C242" s="12"/>
      <c r="D242"/>
      <c r="E242" s="1"/>
      <c r="F242" s="1"/>
      <c r="G242" s="1"/>
      <c r="H242" s="1"/>
      <c r="I242" s="1"/>
      <c r="J242" s="1"/>
      <c r="K242"/>
    </row>
    <row r="243" spans="1:18" x14ac:dyDescent="0.25">
      <c r="A243" s="13"/>
      <c r="B243" t="s">
        <v>220</v>
      </c>
      <c r="C243" s="12"/>
      <c r="D243"/>
      <c r="E243" s="1"/>
      <c r="F243" s="1"/>
      <c r="G243" s="1"/>
      <c r="H243" s="1"/>
      <c r="I243" s="3">
        <f>SUM(I238:I241)</f>
        <v>-1748.71</v>
      </c>
      <c r="J243" s="3">
        <f t="shared" ref="J243:P243" si="30">SUM(J238:J241)</f>
        <v>0</v>
      </c>
      <c r="K243" s="3">
        <f t="shared" si="30"/>
        <v>0</v>
      </c>
      <c r="L243" s="3">
        <f t="shared" si="30"/>
        <v>0</v>
      </c>
      <c r="M243" s="3">
        <f t="shared" si="30"/>
        <v>0</v>
      </c>
      <c r="N243" s="3">
        <f t="shared" si="30"/>
        <v>0</v>
      </c>
      <c r="O243" s="3">
        <f t="shared" si="30"/>
        <v>0</v>
      </c>
      <c r="P243" s="3">
        <f t="shared" si="30"/>
        <v>-1748.71</v>
      </c>
    </row>
    <row r="244" spans="1:18" x14ac:dyDescent="0.25">
      <c r="K244"/>
    </row>
    <row r="245" spans="1:18" x14ac:dyDescent="0.25">
      <c r="K245"/>
    </row>
    <row r="246" spans="1:18" x14ac:dyDescent="0.25">
      <c r="A246" s="13" t="s">
        <v>221</v>
      </c>
      <c r="B246" s="13" t="s">
        <v>77</v>
      </c>
      <c r="C246" s="13">
        <v>300</v>
      </c>
      <c r="D246" s="13" t="s">
        <v>221</v>
      </c>
      <c r="E246" s="18">
        <v>-437584.39</v>
      </c>
      <c r="F246" s="18"/>
      <c r="G246" s="18">
        <v>-878806.94</v>
      </c>
      <c r="H246" s="18"/>
      <c r="I246" s="18">
        <v>-455125.72</v>
      </c>
      <c r="J246" s="18" t="s">
        <v>190</v>
      </c>
      <c r="K246" s="18">
        <v>-572231.31999999995</v>
      </c>
      <c r="L246" s="19" t="s">
        <v>190</v>
      </c>
      <c r="M246" s="5">
        <f>40933.33+43072.02+48230.34+42614.9+42825.51</f>
        <v>217676.1</v>
      </c>
      <c r="N246" s="5">
        <f>709433.6-217676.1+299637.9-166080.58-6952.4+55558.06-152010.31</f>
        <v>521910.17</v>
      </c>
      <c r="P246" s="7">
        <f>SUM(I246:N246)</f>
        <v>-287770.76999999996</v>
      </c>
    </row>
    <row r="248" spans="1:18" s="2" customFormat="1" x14ac:dyDescent="0.25">
      <c r="A248" s="4"/>
      <c r="B248" s="2" t="s">
        <v>222</v>
      </c>
      <c r="D248" s="4"/>
      <c r="I248" s="3">
        <f>SUM(I246)</f>
        <v>-455125.72</v>
      </c>
      <c r="J248" s="3">
        <f t="shared" ref="J248:P248" si="31">SUM(J246)</f>
        <v>0</v>
      </c>
      <c r="K248" s="3">
        <f t="shared" si="31"/>
        <v>-572231.31999999995</v>
      </c>
      <c r="L248" s="3">
        <f t="shared" si="31"/>
        <v>0</v>
      </c>
      <c r="M248" s="3">
        <f t="shared" si="31"/>
        <v>217676.1</v>
      </c>
      <c r="N248" s="3">
        <f t="shared" si="31"/>
        <v>521910.17</v>
      </c>
      <c r="O248" s="3">
        <f t="shared" si="31"/>
        <v>0</v>
      </c>
      <c r="P248" s="3">
        <f t="shared" si="31"/>
        <v>-287770.76999999996</v>
      </c>
      <c r="Q248" s="23"/>
      <c r="R248" s="23"/>
    </row>
    <row r="251" spans="1:18" x14ac:dyDescent="0.25">
      <c r="A251" s="13">
        <v>1302</v>
      </c>
      <c r="B251" t="s">
        <v>16</v>
      </c>
      <c r="C251" s="12">
        <v>300</v>
      </c>
      <c r="D251">
        <v>1302</v>
      </c>
      <c r="E251" s="1">
        <v>-11163.75</v>
      </c>
      <c r="F251" s="1"/>
      <c r="G251" s="1">
        <v>-5020</v>
      </c>
      <c r="H251" s="1"/>
      <c r="I251" s="1">
        <v>-11623.75</v>
      </c>
      <c r="J251" s="1"/>
      <c r="K251" s="1">
        <v>-4000</v>
      </c>
      <c r="L251" s="3" t="s">
        <v>190</v>
      </c>
      <c r="N251" s="5">
        <v>2880</v>
      </c>
      <c r="P251" s="7">
        <f>SUM(I251:N251)</f>
        <v>-12743.75</v>
      </c>
    </row>
    <row r="253" spans="1:18" s="2" customFormat="1" x14ac:dyDescent="0.25">
      <c r="A253" s="4"/>
      <c r="D253" s="4"/>
      <c r="I253" s="3">
        <f>SUM(I251)</f>
        <v>-11623.75</v>
      </c>
      <c r="J253" s="3">
        <f t="shared" ref="J253:P253" si="32">SUM(J251)</f>
        <v>0</v>
      </c>
      <c r="K253" s="3">
        <f t="shared" si="32"/>
        <v>-4000</v>
      </c>
      <c r="L253" s="3">
        <f t="shared" si="32"/>
        <v>0</v>
      </c>
      <c r="M253" s="3">
        <f t="shared" si="32"/>
        <v>0</v>
      </c>
      <c r="N253" s="3">
        <f t="shared" si="32"/>
        <v>2880</v>
      </c>
      <c r="O253" s="3">
        <f t="shared" si="32"/>
        <v>0</v>
      </c>
      <c r="P253" s="3">
        <f t="shared" si="32"/>
        <v>-12743.75</v>
      </c>
      <c r="Q253" s="23"/>
      <c r="R253" s="23"/>
    </row>
    <row r="256" spans="1:18" x14ac:dyDescent="0.25">
      <c r="A256" s="13">
        <v>1311</v>
      </c>
      <c r="B256" t="s">
        <v>23</v>
      </c>
      <c r="C256" s="12">
        <v>300</v>
      </c>
      <c r="D256">
        <v>1311</v>
      </c>
      <c r="E256" s="5">
        <v>-75310.41</v>
      </c>
      <c r="F256" s="5"/>
      <c r="G256" s="5">
        <v>-35794.199999999997</v>
      </c>
      <c r="H256" s="5"/>
      <c r="I256" s="7">
        <v>-89822.59</v>
      </c>
      <c r="K256" s="5">
        <v>-22485.91</v>
      </c>
      <c r="L256" s="7"/>
      <c r="N256" s="5">
        <v>2910.68</v>
      </c>
      <c r="P256" s="7">
        <f>SUM(I256:O256)</f>
        <v>-109397.82</v>
      </c>
    </row>
    <row r="257" spans="1:16" x14ac:dyDescent="0.25">
      <c r="A257" s="13">
        <v>1315</v>
      </c>
      <c r="B257" t="s">
        <v>26</v>
      </c>
      <c r="C257" s="12">
        <v>300</v>
      </c>
      <c r="D257">
        <v>1315</v>
      </c>
      <c r="E257" s="5">
        <v>-2300.64</v>
      </c>
      <c r="F257" s="5"/>
      <c r="G257" s="5"/>
      <c r="H257" s="5"/>
      <c r="I257" s="7">
        <v>-2300.64</v>
      </c>
      <c r="L257" s="7"/>
      <c r="P257" s="7">
        <f t="shared" ref="P257:P274" si="33">SUM(I257:O257)</f>
        <v>-2300.64</v>
      </c>
    </row>
    <row r="258" spans="1:16" x14ac:dyDescent="0.25">
      <c r="A258" s="13">
        <v>1511</v>
      </c>
      <c r="B258" t="s">
        <v>37</v>
      </c>
      <c r="C258" s="12">
        <v>610</v>
      </c>
      <c r="D258">
        <v>1511</v>
      </c>
      <c r="E258" s="5">
        <v>-29060.04</v>
      </c>
      <c r="F258" s="5"/>
      <c r="G258" s="5">
        <v>-400</v>
      </c>
      <c r="H258" s="5"/>
      <c r="I258" s="7">
        <v>-25271.98</v>
      </c>
      <c r="K258" s="5">
        <v>-200</v>
      </c>
      <c r="L258" s="7"/>
      <c r="P258" s="7">
        <f t="shared" si="33"/>
        <v>-25471.98</v>
      </c>
    </row>
    <row r="259" spans="1:16" x14ac:dyDescent="0.25">
      <c r="A259" s="13">
        <v>1516</v>
      </c>
      <c r="B259" t="s">
        <v>40</v>
      </c>
      <c r="C259" s="12">
        <v>210</v>
      </c>
      <c r="D259" s="13">
        <v>1516</v>
      </c>
      <c r="E259" s="5">
        <v>-4439.1000000000004</v>
      </c>
      <c r="F259" s="5"/>
      <c r="G259" s="5"/>
      <c r="H259" s="5"/>
      <c r="I259" s="7">
        <v>-1071.6199999999999</v>
      </c>
      <c r="K259" s="5">
        <v>-50</v>
      </c>
      <c r="L259" s="7"/>
      <c r="P259" s="7">
        <f t="shared" si="33"/>
        <v>-1121.6199999999999</v>
      </c>
    </row>
    <row r="260" spans="1:16" x14ac:dyDescent="0.25">
      <c r="A260" s="13">
        <v>1517</v>
      </c>
      <c r="B260" t="s">
        <v>41</v>
      </c>
      <c r="C260" s="12">
        <v>210</v>
      </c>
      <c r="D260" s="13">
        <v>1517</v>
      </c>
      <c r="E260" s="5">
        <v>-204.62</v>
      </c>
      <c r="F260" s="5"/>
      <c r="G260" s="5"/>
      <c r="H260" s="5"/>
      <c r="I260" s="7">
        <v>-204.62</v>
      </c>
      <c r="L260" s="7"/>
      <c r="P260" s="7">
        <f t="shared" si="33"/>
        <v>-204.62</v>
      </c>
    </row>
    <row r="261" spans="1:16" x14ac:dyDescent="0.25">
      <c r="A261" s="13">
        <v>1520</v>
      </c>
      <c r="B261" t="s">
        <v>44</v>
      </c>
      <c r="C261" s="12"/>
      <c r="D261" s="13">
        <v>1520</v>
      </c>
      <c r="E261" s="5">
        <v>-252.35</v>
      </c>
      <c r="F261" s="5"/>
      <c r="G261" s="5"/>
      <c r="H261" s="5"/>
      <c r="I261" s="7">
        <v>-252.35</v>
      </c>
      <c r="L261" s="7"/>
      <c r="P261" s="7">
        <f t="shared" si="33"/>
        <v>-252.35</v>
      </c>
    </row>
    <row r="262" spans="1:16" x14ac:dyDescent="0.25">
      <c r="A262" s="13">
        <v>1521</v>
      </c>
      <c r="B262" t="s">
        <v>45</v>
      </c>
      <c r="C262" s="12"/>
      <c r="D262" s="13">
        <v>1521</v>
      </c>
      <c r="E262" s="5">
        <v>-137.36000000000001</v>
      </c>
      <c r="F262" s="5"/>
      <c r="G262" s="5"/>
      <c r="H262" s="5"/>
      <c r="I262" s="7">
        <v>-137.36000000000001</v>
      </c>
      <c r="L262" s="7"/>
      <c r="P262" s="7">
        <f t="shared" si="33"/>
        <v>-137.36000000000001</v>
      </c>
    </row>
    <row r="263" spans="1:16" x14ac:dyDescent="0.25">
      <c r="A263" s="13">
        <v>1523</v>
      </c>
      <c r="B263" t="s">
        <v>47</v>
      </c>
      <c r="C263" s="12">
        <v>650</v>
      </c>
      <c r="D263">
        <v>1523</v>
      </c>
      <c r="E263" s="5">
        <v>-752</v>
      </c>
      <c r="F263" s="5"/>
      <c r="G263" s="5"/>
      <c r="H263" s="5"/>
      <c r="I263" s="7">
        <v>-752</v>
      </c>
      <c r="K263" s="5">
        <v>-516</v>
      </c>
      <c r="L263" s="7"/>
      <c r="P263" s="7">
        <f t="shared" si="33"/>
        <v>-1268</v>
      </c>
    </row>
    <row r="264" spans="1:16" x14ac:dyDescent="0.25">
      <c r="A264" s="13">
        <v>1524</v>
      </c>
      <c r="B264" t="s">
        <v>48</v>
      </c>
      <c r="C264" s="12"/>
      <c r="D264">
        <v>1524</v>
      </c>
      <c r="E264" s="5">
        <v>-387.09</v>
      </c>
      <c r="F264" s="5"/>
      <c r="G264" s="5"/>
      <c r="H264" s="5"/>
      <c r="I264" s="7">
        <v>-387.09</v>
      </c>
      <c r="L264" s="7"/>
      <c r="P264" s="7">
        <f t="shared" si="33"/>
        <v>-387.09</v>
      </c>
    </row>
    <row r="265" spans="1:16" x14ac:dyDescent="0.25">
      <c r="A265" s="13">
        <v>1525</v>
      </c>
      <c r="B265" t="s">
        <v>49</v>
      </c>
      <c r="C265" s="12">
        <v>171</v>
      </c>
      <c r="D265">
        <v>1525</v>
      </c>
      <c r="E265" s="5">
        <v>-148</v>
      </c>
      <c r="F265" s="5"/>
      <c r="G265" s="5"/>
      <c r="H265" s="5"/>
      <c r="I265" s="7">
        <v>-148</v>
      </c>
      <c r="L265" s="7"/>
      <c r="P265" s="7">
        <f t="shared" si="33"/>
        <v>-148</v>
      </c>
    </row>
    <row r="266" spans="1:16" x14ac:dyDescent="0.25">
      <c r="A266" s="13">
        <v>1528</v>
      </c>
      <c r="B266" t="s">
        <v>52</v>
      </c>
      <c r="C266" s="12">
        <v>541</v>
      </c>
      <c r="D266">
        <v>1528</v>
      </c>
      <c r="E266" s="5">
        <v>-8900.23</v>
      </c>
      <c r="F266" s="5"/>
      <c r="G266" s="5">
        <v>-11725</v>
      </c>
      <c r="H266" s="5"/>
      <c r="I266" s="7">
        <v>-12515.95</v>
      </c>
      <c r="K266" s="5">
        <v>-900</v>
      </c>
      <c r="L266" s="7"/>
      <c r="P266" s="7">
        <f t="shared" si="33"/>
        <v>-13415.95</v>
      </c>
    </row>
    <row r="267" spans="1:16" x14ac:dyDescent="0.25">
      <c r="A267" s="13">
        <v>1534</v>
      </c>
      <c r="B267" t="s">
        <v>58</v>
      </c>
      <c r="C267" s="12">
        <v>291</v>
      </c>
      <c r="D267">
        <v>1534</v>
      </c>
      <c r="E267" s="5">
        <v>-676</v>
      </c>
      <c r="F267" s="5"/>
      <c r="G267" s="5"/>
      <c r="H267" s="5"/>
      <c r="I267" s="7">
        <v>-676</v>
      </c>
      <c r="L267" s="7"/>
      <c r="P267" s="7">
        <f t="shared" si="33"/>
        <v>-676</v>
      </c>
    </row>
    <row r="268" spans="1:16" x14ac:dyDescent="0.25">
      <c r="A268" s="13">
        <v>1536</v>
      </c>
      <c r="B268" t="s">
        <v>60</v>
      </c>
      <c r="C268" s="12">
        <v>400</v>
      </c>
      <c r="D268">
        <v>1536</v>
      </c>
      <c r="E268" s="5">
        <v>-3330</v>
      </c>
      <c r="F268" s="5"/>
      <c r="G268" s="5"/>
      <c r="H268" s="5"/>
      <c r="I268" s="7">
        <v>-3330</v>
      </c>
      <c r="L268" s="7"/>
      <c r="P268" s="7">
        <f t="shared" si="33"/>
        <v>-3330</v>
      </c>
    </row>
    <row r="269" spans="1:16" x14ac:dyDescent="0.25">
      <c r="A269" s="13">
        <v>1537</v>
      </c>
      <c r="B269" t="s">
        <v>61</v>
      </c>
      <c r="C269" s="12">
        <v>122</v>
      </c>
      <c r="D269">
        <v>1537</v>
      </c>
      <c r="E269" s="5">
        <v>-1110</v>
      </c>
      <c r="F269" s="5"/>
      <c r="G269" s="5"/>
      <c r="H269" s="5"/>
      <c r="I269" s="7">
        <v>-1110</v>
      </c>
      <c r="L269" s="7"/>
      <c r="P269" s="7">
        <f t="shared" si="33"/>
        <v>-1110</v>
      </c>
    </row>
    <row r="270" spans="1:16" x14ac:dyDescent="0.25">
      <c r="A270" s="13">
        <v>1546</v>
      </c>
      <c r="B270" t="s">
        <v>70</v>
      </c>
      <c r="C270" s="12">
        <v>122</v>
      </c>
      <c r="D270">
        <v>1546</v>
      </c>
      <c r="E270" s="5">
        <v>-3295</v>
      </c>
      <c r="F270" s="5"/>
      <c r="G270" s="5"/>
      <c r="H270" s="5"/>
      <c r="I270" s="7">
        <v>-3295</v>
      </c>
      <c r="L270" s="7"/>
      <c r="P270" s="7">
        <f t="shared" si="33"/>
        <v>-3295</v>
      </c>
    </row>
    <row r="271" spans="1:16" x14ac:dyDescent="0.25">
      <c r="A271" s="13">
        <v>1548</v>
      </c>
      <c r="B271" t="s">
        <v>72</v>
      </c>
      <c r="C271" s="12">
        <v>491</v>
      </c>
      <c r="D271" s="13">
        <v>1548</v>
      </c>
      <c r="E271" s="5">
        <v>-209.39</v>
      </c>
      <c r="F271" s="5"/>
      <c r="G271" s="5"/>
      <c r="H271" s="5"/>
      <c r="I271" s="7">
        <v>-209.39</v>
      </c>
      <c r="L271" s="7"/>
      <c r="P271" s="7">
        <f t="shared" si="33"/>
        <v>-209.39</v>
      </c>
    </row>
    <row r="272" spans="1:16" x14ac:dyDescent="0.25">
      <c r="A272" s="13">
        <v>1550</v>
      </c>
      <c r="B272" t="s">
        <v>74</v>
      </c>
      <c r="C272" s="12">
        <v>122</v>
      </c>
      <c r="D272" s="13">
        <v>1550</v>
      </c>
      <c r="E272" s="5">
        <v>-10000</v>
      </c>
      <c r="F272" s="5"/>
      <c r="G272" s="5"/>
      <c r="H272" s="5"/>
      <c r="I272" s="7">
        <v>-10000</v>
      </c>
      <c r="L272" s="7"/>
      <c r="P272" s="7">
        <f t="shared" si="33"/>
        <v>-10000</v>
      </c>
    </row>
    <row r="273" spans="1:1192" x14ac:dyDescent="0.25">
      <c r="A273" s="13">
        <v>1552</v>
      </c>
      <c r="B273" t="s">
        <v>75</v>
      </c>
      <c r="C273" s="12">
        <v>693</v>
      </c>
      <c r="D273">
        <v>1552</v>
      </c>
      <c r="E273" s="5">
        <v>-5000</v>
      </c>
      <c r="F273" s="5"/>
      <c r="G273" s="5"/>
      <c r="H273" s="5"/>
      <c r="I273" s="7">
        <v>-3403.02</v>
      </c>
      <c r="K273" s="5">
        <v>-400</v>
      </c>
      <c r="L273" s="7"/>
      <c r="P273" s="7">
        <f t="shared" si="33"/>
        <v>-3803.02</v>
      </c>
    </row>
    <row r="274" spans="1:1192" x14ac:dyDescent="0.25">
      <c r="A274" s="4">
        <v>1551</v>
      </c>
      <c r="B274" t="s">
        <v>223</v>
      </c>
      <c r="C274" s="12">
        <v>122</v>
      </c>
      <c r="D274" s="13">
        <v>1551</v>
      </c>
      <c r="I274" s="7">
        <v>-5000</v>
      </c>
      <c r="K274" s="5">
        <v>0</v>
      </c>
      <c r="P274" s="7">
        <f t="shared" si="33"/>
        <v>-5000</v>
      </c>
    </row>
    <row r="275" spans="1:1192" ht="15.75" thickBot="1" x14ac:dyDescent="0.3"/>
    <row r="276" spans="1:1192" s="9" customFormat="1" ht="15.75" thickBot="1" x14ac:dyDescent="0.3">
      <c r="A276" s="20"/>
      <c r="B276" s="9" t="s">
        <v>230</v>
      </c>
      <c r="D276" s="21"/>
      <c r="I276" s="10">
        <f>-SUM(I256:I274)</f>
        <v>159887.60999999999</v>
      </c>
      <c r="J276" s="10">
        <f t="shared" ref="J276:O276" si="34">-SUM(J256:J274)</f>
        <v>0</v>
      </c>
      <c r="K276" s="10">
        <f>SUM(K256:K274)</f>
        <v>-24551.91</v>
      </c>
      <c r="L276" s="10">
        <f t="shared" si="34"/>
        <v>0</v>
      </c>
      <c r="M276" s="10">
        <f t="shared" si="34"/>
        <v>0</v>
      </c>
      <c r="N276" s="10">
        <f t="shared" si="34"/>
        <v>-2910.68</v>
      </c>
      <c r="O276" s="10">
        <f t="shared" si="34"/>
        <v>0</v>
      </c>
      <c r="P276" s="10">
        <f t="shared" ref="P276" si="35">-SUM(P256:P274)</f>
        <v>181528.84</v>
      </c>
      <c r="Q276" s="23"/>
      <c r="R276" s="23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  <c r="IV276" s="2"/>
      <c r="IW276" s="2"/>
      <c r="IX276" s="2"/>
      <c r="IY276" s="2"/>
      <c r="IZ276" s="2"/>
      <c r="JA276" s="2"/>
      <c r="JB276" s="2"/>
      <c r="JC276" s="2"/>
      <c r="JD276" s="2"/>
      <c r="JE276" s="2"/>
      <c r="JF276" s="2"/>
      <c r="JG276" s="2"/>
      <c r="JH276" s="2"/>
      <c r="JI276" s="2"/>
      <c r="JJ276" s="2"/>
      <c r="JK276" s="2"/>
      <c r="JL276" s="2"/>
      <c r="JM276" s="2"/>
      <c r="JN276" s="2"/>
      <c r="JO276" s="2"/>
      <c r="JP276" s="2"/>
      <c r="JQ276" s="2"/>
      <c r="JR276" s="2"/>
      <c r="JS276" s="2"/>
      <c r="JT276" s="2"/>
      <c r="JU276" s="2"/>
      <c r="JV276" s="2"/>
      <c r="JW276" s="2"/>
      <c r="JX276" s="2"/>
      <c r="JY276" s="2"/>
      <c r="JZ276" s="2"/>
      <c r="KA276" s="2"/>
      <c r="KB276" s="2"/>
      <c r="KC276" s="2"/>
      <c r="KD276" s="2"/>
      <c r="KE276" s="2"/>
      <c r="KF276" s="2"/>
      <c r="KG276" s="2"/>
      <c r="KH276" s="2"/>
      <c r="KI276" s="2"/>
      <c r="KJ276" s="2"/>
      <c r="KK276" s="2"/>
      <c r="KL276" s="2"/>
      <c r="KM276" s="2"/>
      <c r="KN276" s="2"/>
      <c r="KO276" s="2"/>
      <c r="KP276" s="2"/>
      <c r="KQ276" s="2"/>
      <c r="KR276" s="2"/>
      <c r="KS276" s="2"/>
      <c r="KT276" s="2"/>
      <c r="KU276" s="2"/>
      <c r="KV276" s="2"/>
      <c r="KW276" s="2"/>
      <c r="KX276" s="2"/>
      <c r="KY276" s="2"/>
      <c r="KZ276" s="2"/>
      <c r="LA276" s="2"/>
      <c r="LB276" s="2"/>
      <c r="LC276" s="2"/>
      <c r="LD276" s="2"/>
      <c r="LE276" s="2"/>
      <c r="LF276" s="2"/>
      <c r="LG276" s="2"/>
      <c r="LH276" s="2"/>
      <c r="LI276" s="2"/>
      <c r="LJ276" s="2"/>
      <c r="LK276" s="2"/>
      <c r="LL276" s="2"/>
      <c r="LM276" s="2"/>
      <c r="LN276" s="2"/>
      <c r="LO276" s="2"/>
      <c r="LP276" s="2"/>
      <c r="LQ276" s="2"/>
      <c r="LR276" s="2"/>
      <c r="LS276" s="2"/>
      <c r="LT276" s="2"/>
      <c r="LU276" s="2"/>
      <c r="LV276" s="2"/>
      <c r="LW276" s="2"/>
      <c r="LX276" s="2"/>
      <c r="LY276" s="2"/>
      <c r="LZ276" s="2"/>
      <c r="MA276" s="2"/>
      <c r="MB276" s="2"/>
      <c r="MC276" s="2"/>
      <c r="MD276" s="2"/>
      <c r="ME276" s="2"/>
      <c r="MF276" s="2"/>
      <c r="MG276" s="2"/>
      <c r="MH276" s="2"/>
      <c r="MI276" s="2"/>
      <c r="MJ276" s="2"/>
      <c r="MK276" s="2"/>
      <c r="ML276" s="2"/>
      <c r="MM276" s="2"/>
      <c r="MN276" s="2"/>
      <c r="MO276" s="2"/>
      <c r="MP276" s="2"/>
      <c r="MQ276" s="2"/>
      <c r="MR276" s="2"/>
      <c r="MS276" s="2"/>
      <c r="MT276" s="2"/>
      <c r="MU276" s="2"/>
      <c r="MV276" s="2"/>
      <c r="MW276" s="2"/>
      <c r="MX276" s="2"/>
      <c r="MY276" s="2"/>
      <c r="MZ276" s="2"/>
      <c r="NA276" s="2"/>
      <c r="NB276" s="2"/>
      <c r="NC276" s="2"/>
      <c r="ND276" s="2"/>
      <c r="NE276" s="2"/>
      <c r="NF276" s="2"/>
      <c r="NG276" s="2"/>
      <c r="NH276" s="2"/>
      <c r="NI276" s="2"/>
      <c r="NJ276" s="2"/>
      <c r="NK276" s="2"/>
      <c r="NL276" s="2"/>
      <c r="NM276" s="2"/>
      <c r="NN276" s="2"/>
      <c r="NO276" s="2"/>
      <c r="NP276" s="2"/>
      <c r="NQ276" s="2"/>
      <c r="NR276" s="2"/>
      <c r="NS276" s="2"/>
      <c r="NT276" s="2"/>
      <c r="NU276" s="2"/>
      <c r="NV276" s="2"/>
      <c r="NW276" s="2"/>
      <c r="NX276" s="2"/>
      <c r="NY276" s="2"/>
      <c r="NZ276" s="2"/>
      <c r="OA276" s="2"/>
      <c r="OB276" s="2"/>
      <c r="OC276" s="2"/>
      <c r="OD276" s="2"/>
      <c r="OE276" s="2"/>
      <c r="OF276" s="2"/>
      <c r="OG276" s="2"/>
      <c r="OH276" s="2"/>
      <c r="OI276" s="2"/>
      <c r="OJ276" s="2"/>
      <c r="OK276" s="2"/>
      <c r="OL276" s="2"/>
      <c r="OM276" s="2"/>
      <c r="ON276" s="2"/>
      <c r="OO276" s="2"/>
      <c r="OP276" s="2"/>
      <c r="OQ276" s="2"/>
      <c r="OR276" s="2"/>
      <c r="OS276" s="2"/>
      <c r="OT276" s="2"/>
      <c r="OU276" s="2"/>
      <c r="OV276" s="2"/>
      <c r="OW276" s="2"/>
      <c r="OX276" s="2"/>
      <c r="OY276" s="2"/>
      <c r="OZ276" s="2"/>
      <c r="PA276" s="2"/>
      <c r="PB276" s="2"/>
      <c r="PC276" s="2"/>
      <c r="PD276" s="2"/>
      <c r="PE276" s="2"/>
      <c r="PF276" s="2"/>
      <c r="PG276" s="2"/>
      <c r="PH276" s="2"/>
      <c r="PI276" s="2"/>
      <c r="PJ276" s="2"/>
      <c r="PK276" s="2"/>
      <c r="PL276" s="2"/>
      <c r="PM276" s="2"/>
      <c r="PN276" s="2"/>
      <c r="PO276" s="2"/>
      <c r="PP276" s="2"/>
      <c r="PQ276" s="2"/>
      <c r="PR276" s="2"/>
      <c r="PS276" s="2"/>
      <c r="PT276" s="2"/>
      <c r="PU276" s="2"/>
      <c r="PV276" s="2"/>
      <c r="PW276" s="2"/>
      <c r="PX276" s="2"/>
      <c r="PY276" s="2"/>
      <c r="PZ276" s="2"/>
      <c r="QA276" s="2"/>
      <c r="QB276" s="2"/>
      <c r="QC276" s="2"/>
      <c r="QD276" s="2"/>
      <c r="QE276" s="2"/>
      <c r="QF276" s="2"/>
      <c r="QG276" s="2"/>
      <c r="QH276" s="2"/>
      <c r="QI276" s="2"/>
      <c r="QJ276" s="2"/>
      <c r="QK276" s="2"/>
      <c r="QL276" s="2"/>
      <c r="QM276" s="2"/>
      <c r="QN276" s="2"/>
      <c r="QO276" s="2"/>
      <c r="QP276" s="2"/>
      <c r="QQ276" s="2"/>
      <c r="QR276" s="2"/>
      <c r="QS276" s="2"/>
      <c r="QT276" s="2"/>
      <c r="QU276" s="2"/>
      <c r="QV276" s="2"/>
      <c r="QW276" s="2"/>
      <c r="QX276" s="2"/>
      <c r="QY276" s="2"/>
      <c r="QZ276" s="2"/>
      <c r="RA276" s="2"/>
      <c r="RB276" s="2"/>
      <c r="RC276" s="2"/>
      <c r="RD276" s="2"/>
      <c r="RE276" s="2"/>
      <c r="RF276" s="2"/>
      <c r="RG276" s="2"/>
      <c r="RH276" s="2"/>
      <c r="RI276" s="2"/>
      <c r="RJ276" s="2"/>
      <c r="RK276" s="2"/>
      <c r="RL276" s="2"/>
      <c r="RM276" s="2"/>
      <c r="RN276" s="2"/>
      <c r="RO276" s="2"/>
      <c r="RP276" s="2"/>
      <c r="RQ276" s="2"/>
      <c r="RR276" s="2"/>
      <c r="RS276" s="2"/>
      <c r="RT276" s="2"/>
      <c r="RU276" s="2"/>
      <c r="RV276" s="2"/>
      <c r="RW276" s="2"/>
      <c r="RX276" s="2"/>
      <c r="RY276" s="2"/>
      <c r="RZ276" s="2"/>
      <c r="SA276" s="2"/>
      <c r="SB276" s="2"/>
      <c r="SC276" s="2"/>
      <c r="SD276" s="2"/>
      <c r="SE276" s="2"/>
      <c r="SF276" s="2"/>
      <c r="SG276" s="2"/>
      <c r="SH276" s="2"/>
      <c r="SI276" s="2"/>
      <c r="SJ276" s="2"/>
      <c r="SK276" s="2"/>
      <c r="SL276" s="2"/>
      <c r="SM276" s="2"/>
      <c r="SN276" s="2"/>
      <c r="SO276" s="2"/>
      <c r="SP276" s="2"/>
      <c r="SQ276" s="2"/>
      <c r="SR276" s="2"/>
      <c r="SS276" s="2"/>
      <c r="ST276" s="2"/>
      <c r="SU276" s="2"/>
      <c r="SV276" s="2"/>
      <c r="SW276" s="2"/>
      <c r="SX276" s="2"/>
      <c r="SY276" s="2"/>
      <c r="SZ276" s="2"/>
      <c r="TA276" s="2"/>
      <c r="TB276" s="2"/>
      <c r="TC276" s="2"/>
      <c r="TD276" s="2"/>
      <c r="TE276" s="2"/>
      <c r="TF276" s="2"/>
      <c r="TG276" s="2"/>
      <c r="TH276" s="2"/>
      <c r="TI276" s="2"/>
      <c r="TJ276" s="2"/>
      <c r="TK276" s="2"/>
      <c r="TL276" s="2"/>
      <c r="TM276" s="2"/>
      <c r="TN276" s="2"/>
      <c r="TO276" s="2"/>
      <c r="TP276" s="2"/>
      <c r="TQ276" s="2"/>
      <c r="TR276" s="2"/>
      <c r="TS276" s="2"/>
      <c r="TT276" s="2"/>
      <c r="TU276" s="2"/>
      <c r="TV276" s="2"/>
      <c r="TW276" s="2"/>
      <c r="TX276" s="2"/>
      <c r="TY276" s="2"/>
      <c r="TZ276" s="2"/>
      <c r="UA276" s="2"/>
      <c r="UB276" s="2"/>
      <c r="UC276" s="2"/>
      <c r="UD276" s="2"/>
      <c r="UE276" s="2"/>
      <c r="UF276" s="2"/>
      <c r="UG276" s="2"/>
      <c r="UH276" s="2"/>
      <c r="UI276" s="2"/>
      <c r="UJ276" s="2"/>
      <c r="UK276" s="2"/>
      <c r="UL276" s="2"/>
      <c r="UM276" s="2"/>
      <c r="UN276" s="2"/>
      <c r="UO276" s="2"/>
      <c r="UP276" s="2"/>
      <c r="UQ276" s="2"/>
      <c r="UR276" s="2"/>
      <c r="US276" s="2"/>
      <c r="UT276" s="2"/>
      <c r="UU276" s="2"/>
      <c r="UV276" s="2"/>
      <c r="UW276" s="2"/>
      <c r="UX276" s="2"/>
      <c r="UY276" s="2"/>
      <c r="UZ276" s="2"/>
      <c r="VA276" s="2"/>
      <c r="VB276" s="2"/>
      <c r="VC276" s="2"/>
      <c r="VD276" s="2"/>
      <c r="VE276" s="2"/>
      <c r="VF276" s="2"/>
      <c r="VG276" s="2"/>
      <c r="VH276" s="2"/>
      <c r="VI276" s="2"/>
      <c r="VJ276" s="2"/>
      <c r="VK276" s="2"/>
      <c r="VL276" s="2"/>
      <c r="VM276" s="2"/>
      <c r="VN276" s="2"/>
      <c r="VO276" s="2"/>
      <c r="VP276" s="2"/>
      <c r="VQ276" s="2"/>
      <c r="VR276" s="2"/>
      <c r="VS276" s="2"/>
      <c r="VT276" s="2"/>
      <c r="VU276" s="2"/>
      <c r="VV276" s="2"/>
      <c r="VW276" s="2"/>
      <c r="VX276" s="2"/>
      <c r="VY276" s="2"/>
      <c r="VZ276" s="2"/>
      <c r="WA276" s="2"/>
      <c r="WB276" s="2"/>
      <c r="WC276" s="2"/>
      <c r="WD276" s="2"/>
      <c r="WE276" s="2"/>
      <c r="WF276" s="2"/>
      <c r="WG276" s="2"/>
      <c r="WH276" s="2"/>
      <c r="WI276" s="2"/>
      <c r="WJ276" s="2"/>
      <c r="WK276" s="2"/>
      <c r="WL276" s="2"/>
      <c r="WM276" s="2"/>
      <c r="WN276" s="2"/>
      <c r="WO276" s="2"/>
      <c r="WP276" s="2"/>
      <c r="WQ276" s="2"/>
      <c r="WR276" s="2"/>
      <c r="WS276" s="2"/>
      <c r="WT276" s="2"/>
      <c r="WU276" s="2"/>
      <c r="WV276" s="2"/>
      <c r="WW276" s="2"/>
      <c r="WX276" s="2"/>
      <c r="WY276" s="2"/>
      <c r="WZ276" s="2"/>
      <c r="XA276" s="2"/>
      <c r="XB276" s="2"/>
      <c r="XC276" s="2"/>
      <c r="XD276" s="2"/>
      <c r="XE276" s="2"/>
      <c r="XF276" s="2"/>
      <c r="XG276" s="2"/>
      <c r="XH276" s="2"/>
      <c r="XI276" s="2"/>
      <c r="XJ276" s="2"/>
      <c r="XK276" s="2"/>
      <c r="XL276" s="2"/>
      <c r="XM276" s="2"/>
      <c r="XN276" s="2"/>
      <c r="XO276" s="2"/>
      <c r="XP276" s="2"/>
      <c r="XQ276" s="2"/>
      <c r="XR276" s="2"/>
      <c r="XS276" s="2"/>
      <c r="XT276" s="2"/>
      <c r="XU276" s="2"/>
      <c r="XV276" s="2"/>
      <c r="XW276" s="2"/>
      <c r="XX276" s="2"/>
      <c r="XY276" s="2"/>
      <c r="XZ276" s="2"/>
      <c r="YA276" s="2"/>
      <c r="YB276" s="2"/>
      <c r="YC276" s="2"/>
      <c r="YD276" s="2"/>
      <c r="YE276" s="2"/>
      <c r="YF276" s="2"/>
      <c r="YG276" s="2"/>
      <c r="YH276" s="2"/>
      <c r="YI276" s="2"/>
      <c r="YJ276" s="2"/>
      <c r="YK276" s="2"/>
      <c r="YL276" s="2"/>
      <c r="YM276" s="2"/>
      <c r="YN276" s="2"/>
      <c r="YO276" s="2"/>
      <c r="YP276" s="2"/>
      <c r="YQ276" s="2"/>
      <c r="YR276" s="2"/>
      <c r="YS276" s="2"/>
      <c r="YT276" s="2"/>
      <c r="YU276" s="2"/>
      <c r="YV276" s="2"/>
      <c r="YW276" s="2"/>
      <c r="YX276" s="2"/>
      <c r="YY276" s="2"/>
      <c r="YZ276" s="2"/>
      <c r="ZA276" s="2"/>
      <c r="ZB276" s="2"/>
      <c r="ZC276" s="2"/>
      <c r="ZD276" s="2"/>
      <c r="ZE276" s="2"/>
      <c r="ZF276" s="2"/>
      <c r="ZG276" s="2"/>
      <c r="ZH276" s="2"/>
      <c r="ZI276" s="2"/>
      <c r="ZJ276" s="2"/>
      <c r="ZK276" s="2"/>
      <c r="ZL276" s="2"/>
      <c r="ZM276" s="2"/>
      <c r="ZN276" s="2"/>
      <c r="ZO276" s="2"/>
      <c r="ZP276" s="2"/>
      <c r="ZQ276" s="2"/>
      <c r="ZR276" s="2"/>
      <c r="ZS276" s="2"/>
      <c r="ZT276" s="2"/>
      <c r="ZU276" s="2"/>
      <c r="ZV276" s="2"/>
      <c r="ZW276" s="2"/>
      <c r="ZX276" s="2"/>
      <c r="ZY276" s="2"/>
      <c r="ZZ276" s="2"/>
      <c r="AAA276" s="2"/>
      <c r="AAB276" s="2"/>
      <c r="AAC276" s="2"/>
      <c r="AAD276" s="2"/>
      <c r="AAE276" s="2"/>
      <c r="AAF276" s="2"/>
      <c r="AAG276" s="2"/>
      <c r="AAH276" s="2"/>
      <c r="AAI276" s="2"/>
      <c r="AAJ276" s="2"/>
      <c r="AAK276" s="2"/>
      <c r="AAL276" s="2"/>
      <c r="AAM276" s="2"/>
      <c r="AAN276" s="2"/>
      <c r="AAO276" s="2"/>
      <c r="AAP276" s="2"/>
      <c r="AAQ276" s="2"/>
      <c r="AAR276" s="2"/>
      <c r="AAS276" s="2"/>
      <c r="AAT276" s="2"/>
      <c r="AAU276" s="2"/>
      <c r="AAV276" s="2"/>
      <c r="AAW276" s="2"/>
      <c r="AAX276" s="2"/>
      <c r="AAY276" s="2"/>
      <c r="AAZ276" s="2"/>
      <c r="ABA276" s="2"/>
      <c r="ABB276" s="2"/>
      <c r="ABC276" s="2"/>
      <c r="ABD276" s="2"/>
      <c r="ABE276" s="2"/>
      <c r="ABF276" s="2"/>
      <c r="ABG276" s="2"/>
      <c r="ABH276" s="2"/>
      <c r="ABI276" s="2"/>
      <c r="ABJ276" s="2"/>
      <c r="ABK276" s="2"/>
      <c r="ABL276" s="2"/>
      <c r="ABM276" s="2"/>
      <c r="ABN276" s="2"/>
      <c r="ABO276" s="2"/>
      <c r="ABP276" s="2"/>
      <c r="ABQ276" s="2"/>
      <c r="ABR276" s="2"/>
      <c r="ABS276" s="2"/>
      <c r="ABT276" s="2"/>
      <c r="ABU276" s="2"/>
      <c r="ABV276" s="2"/>
      <c r="ABW276" s="2"/>
      <c r="ABX276" s="2"/>
      <c r="ABY276" s="2"/>
      <c r="ABZ276" s="2"/>
      <c r="ACA276" s="2"/>
      <c r="ACB276" s="2"/>
      <c r="ACC276" s="2"/>
      <c r="ACD276" s="2"/>
      <c r="ACE276" s="2"/>
      <c r="ACF276" s="2"/>
      <c r="ACG276" s="2"/>
      <c r="ACH276" s="2"/>
      <c r="ACI276" s="2"/>
      <c r="ACJ276" s="2"/>
      <c r="ACK276" s="2"/>
      <c r="ACL276" s="2"/>
      <c r="ACM276" s="2"/>
      <c r="ACN276" s="2"/>
      <c r="ACO276" s="2"/>
      <c r="ACP276" s="2"/>
      <c r="ACQ276" s="2"/>
      <c r="ACR276" s="2"/>
      <c r="ACS276" s="2"/>
      <c r="ACT276" s="2"/>
      <c r="ACU276" s="2"/>
      <c r="ACV276" s="2"/>
      <c r="ACW276" s="2"/>
      <c r="ACX276" s="2"/>
      <c r="ACY276" s="2"/>
      <c r="ACZ276" s="2"/>
      <c r="ADA276" s="2"/>
      <c r="ADB276" s="2"/>
      <c r="ADC276" s="2"/>
      <c r="ADD276" s="2"/>
      <c r="ADE276" s="2"/>
      <c r="ADF276" s="2"/>
      <c r="ADG276" s="2"/>
      <c r="ADH276" s="2"/>
      <c r="ADI276" s="2"/>
      <c r="ADJ276" s="2"/>
      <c r="ADK276" s="2"/>
      <c r="ADL276" s="2"/>
      <c r="ADM276" s="2"/>
      <c r="ADN276" s="2"/>
      <c r="ADO276" s="2"/>
      <c r="ADP276" s="2"/>
      <c r="ADQ276" s="2"/>
      <c r="ADR276" s="2"/>
      <c r="ADS276" s="2"/>
      <c r="ADT276" s="2"/>
      <c r="ADU276" s="2"/>
      <c r="ADV276" s="2"/>
      <c r="ADW276" s="2"/>
      <c r="ADX276" s="2"/>
      <c r="ADY276" s="2"/>
      <c r="ADZ276" s="2"/>
      <c r="AEA276" s="2"/>
      <c r="AEB276" s="2"/>
      <c r="AEC276" s="2"/>
      <c r="AED276" s="2"/>
      <c r="AEE276" s="2"/>
      <c r="AEF276" s="2"/>
      <c r="AEG276" s="2"/>
      <c r="AEH276" s="2"/>
      <c r="AEI276" s="2"/>
      <c r="AEJ276" s="2"/>
      <c r="AEK276" s="2"/>
      <c r="AEL276" s="2"/>
      <c r="AEM276" s="2"/>
      <c r="AEN276" s="2"/>
      <c r="AEO276" s="2"/>
      <c r="AEP276" s="2"/>
      <c r="AEQ276" s="2"/>
      <c r="AER276" s="2"/>
      <c r="AES276" s="2"/>
      <c r="AET276" s="2"/>
      <c r="AEU276" s="2"/>
      <c r="AEV276" s="2"/>
      <c r="AEW276" s="2"/>
      <c r="AEX276" s="2"/>
      <c r="AEY276" s="2"/>
      <c r="AEZ276" s="2"/>
      <c r="AFA276" s="2"/>
      <c r="AFB276" s="2"/>
      <c r="AFC276" s="2"/>
      <c r="AFD276" s="2"/>
      <c r="AFE276" s="2"/>
      <c r="AFF276" s="2"/>
      <c r="AFG276" s="2"/>
      <c r="AFH276" s="2"/>
      <c r="AFI276" s="2"/>
      <c r="AFJ276" s="2"/>
      <c r="AFK276" s="2"/>
      <c r="AFL276" s="2"/>
      <c r="AFM276" s="2"/>
      <c r="AFN276" s="2"/>
      <c r="AFO276" s="2"/>
      <c r="AFP276" s="2"/>
      <c r="AFQ276" s="2"/>
      <c r="AFR276" s="2"/>
      <c r="AFS276" s="2"/>
      <c r="AFT276" s="2"/>
      <c r="AFU276" s="2"/>
      <c r="AFV276" s="2"/>
      <c r="AFW276" s="2"/>
      <c r="AFX276" s="2"/>
      <c r="AFY276" s="2"/>
      <c r="AFZ276" s="2"/>
      <c r="AGA276" s="2"/>
      <c r="AGB276" s="2"/>
      <c r="AGC276" s="2"/>
      <c r="AGD276" s="2"/>
      <c r="AGE276" s="2"/>
      <c r="AGF276" s="2"/>
      <c r="AGG276" s="2"/>
      <c r="AGH276" s="2"/>
      <c r="AGI276" s="2"/>
      <c r="AGJ276" s="2"/>
      <c r="AGK276" s="2"/>
      <c r="AGL276" s="2"/>
      <c r="AGM276" s="2"/>
      <c r="AGN276" s="2"/>
      <c r="AGO276" s="2"/>
      <c r="AGP276" s="2"/>
      <c r="AGQ276" s="2"/>
      <c r="AGR276" s="2"/>
      <c r="AGS276" s="2"/>
      <c r="AGT276" s="2"/>
      <c r="AGU276" s="2"/>
      <c r="AGV276" s="2"/>
      <c r="AGW276" s="2"/>
      <c r="AGX276" s="2"/>
      <c r="AGY276" s="2"/>
      <c r="AGZ276" s="2"/>
      <c r="AHA276" s="2"/>
      <c r="AHB276" s="2"/>
      <c r="AHC276" s="2"/>
      <c r="AHD276" s="2"/>
      <c r="AHE276" s="2"/>
      <c r="AHF276" s="2"/>
      <c r="AHG276" s="2"/>
      <c r="AHH276" s="2"/>
      <c r="AHI276" s="2"/>
      <c r="AHJ276" s="2"/>
      <c r="AHK276" s="2"/>
      <c r="AHL276" s="2"/>
      <c r="AHM276" s="2"/>
      <c r="AHN276" s="2"/>
      <c r="AHO276" s="2"/>
      <c r="AHP276" s="2"/>
      <c r="AHQ276" s="2"/>
      <c r="AHR276" s="2"/>
      <c r="AHS276" s="2"/>
      <c r="AHT276" s="2"/>
      <c r="AHU276" s="2"/>
      <c r="AHV276" s="2"/>
      <c r="AHW276" s="2"/>
      <c r="AHX276" s="2"/>
      <c r="AHY276" s="2"/>
      <c r="AHZ276" s="2"/>
      <c r="AIA276" s="2"/>
      <c r="AIB276" s="2"/>
      <c r="AIC276" s="2"/>
      <c r="AID276" s="2"/>
      <c r="AIE276" s="2"/>
      <c r="AIF276" s="2"/>
      <c r="AIG276" s="2"/>
      <c r="AIH276" s="2"/>
      <c r="AII276" s="2"/>
      <c r="AIJ276" s="2"/>
      <c r="AIK276" s="2"/>
      <c r="AIL276" s="2"/>
      <c r="AIM276" s="2"/>
      <c r="AIN276" s="2"/>
      <c r="AIO276" s="2"/>
      <c r="AIP276" s="2"/>
      <c r="AIQ276" s="2"/>
      <c r="AIR276" s="2"/>
      <c r="AIS276" s="2"/>
      <c r="AIT276" s="2"/>
      <c r="AIU276" s="2"/>
      <c r="AIV276" s="2"/>
      <c r="AIW276" s="2"/>
      <c r="AIX276" s="2"/>
      <c r="AIY276" s="2"/>
      <c r="AIZ276" s="2"/>
      <c r="AJA276" s="2"/>
      <c r="AJB276" s="2"/>
      <c r="AJC276" s="2"/>
      <c r="AJD276" s="2"/>
      <c r="AJE276" s="2"/>
      <c r="AJF276" s="2"/>
      <c r="AJG276" s="2"/>
      <c r="AJH276" s="2"/>
      <c r="AJI276" s="2"/>
      <c r="AJJ276" s="2"/>
      <c r="AJK276" s="2"/>
      <c r="AJL276" s="2"/>
      <c r="AJM276" s="2"/>
      <c r="AJN276" s="2"/>
      <c r="AJO276" s="2"/>
      <c r="AJP276" s="2"/>
      <c r="AJQ276" s="2"/>
      <c r="AJR276" s="2"/>
      <c r="AJS276" s="2"/>
      <c r="AJT276" s="2"/>
      <c r="AJU276" s="2"/>
      <c r="AJV276" s="2"/>
      <c r="AJW276" s="2"/>
      <c r="AJX276" s="2"/>
      <c r="AJY276" s="2"/>
      <c r="AJZ276" s="2"/>
      <c r="AKA276" s="2"/>
      <c r="AKB276" s="2"/>
      <c r="AKC276" s="2"/>
      <c r="AKD276" s="2"/>
      <c r="AKE276" s="2"/>
      <c r="AKF276" s="2"/>
      <c r="AKG276" s="2"/>
      <c r="AKH276" s="2"/>
      <c r="AKI276" s="2"/>
      <c r="AKJ276" s="2"/>
      <c r="AKK276" s="2"/>
      <c r="AKL276" s="2"/>
      <c r="AKM276" s="2"/>
      <c r="AKN276" s="2"/>
      <c r="AKO276" s="2"/>
      <c r="AKP276" s="2"/>
      <c r="AKQ276" s="2"/>
      <c r="AKR276" s="2"/>
      <c r="AKS276" s="2"/>
      <c r="AKT276" s="2"/>
      <c r="AKU276" s="2"/>
      <c r="AKV276" s="2"/>
      <c r="AKW276" s="2"/>
      <c r="AKX276" s="2"/>
      <c r="AKY276" s="2"/>
      <c r="AKZ276" s="2"/>
      <c r="ALA276" s="2"/>
      <c r="ALB276" s="2"/>
      <c r="ALC276" s="2"/>
      <c r="ALD276" s="2"/>
      <c r="ALE276" s="2"/>
      <c r="ALF276" s="2"/>
      <c r="ALG276" s="2"/>
      <c r="ALH276" s="2"/>
      <c r="ALI276" s="2"/>
      <c r="ALJ276" s="2"/>
      <c r="ALK276" s="2"/>
      <c r="ALL276" s="2"/>
      <c r="ALM276" s="2"/>
      <c r="ALN276" s="2"/>
      <c r="ALO276" s="2"/>
      <c r="ALP276" s="2"/>
      <c r="ALQ276" s="2"/>
      <c r="ALR276" s="2"/>
      <c r="ALS276" s="2"/>
      <c r="ALT276" s="2"/>
      <c r="ALU276" s="2"/>
      <c r="ALV276" s="2"/>
      <c r="ALW276" s="2"/>
      <c r="ALX276" s="2"/>
      <c r="ALY276" s="2"/>
      <c r="ALZ276" s="2"/>
      <c r="AMA276" s="2"/>
      <c r="AMB276" s="2"/>
      <c r="AMC276" s="2"/>
      <c r="AMD276" s="2"/>
      <c r="AME276" s="2"/>
      <c r="AMF276" s="2"/>
      <c r="AMG276" s="2"/>
      <c r="AMH276" s="2"/>
      <c r="AMI276" s="2"/>
      <c r="AMJ276" s="2"/>
      <c r="AMK276" s="2"/>
      <c r="AML276" s="2"/>
      <c r="AMM276" s="2"/>
      <c r="AMN276" s="2"/>
      <c r="AMO276" s="2"/>
      <c r="AMP276" s="2"/>
      <c r="AMQ276" s="2"/>
      <c r="AMR276" s="2"/>
      <c r="AMS276" s="2"/>
      <c r="AMT276" s="2"/>
      <c r="AMU276" s="2"/>
      <c r="AMV276" s="2"/>
      <c r="AMW276" s="2"/>
      <c r="AMX276" s="2"/>
      <c r="AMY276" s="2"/>
      <c r="AMZ276" s="2"/>
      <c r="ANA276" s="2"/>
      <c r="ANB276" s="2"/>
      <c r="ANC276" s="2"/>
      <c r="AND276" s="2"/>
      <c r="ANE276" s="2"/>
      <c r="ANF276" s="2"/>
      <c r="ANG276" s="2"/>
      <c r="ANH276" s="2"/>
      <c r="ANI276" s="2"/>
      <c r="ANJ276" s="2"/>
      <c r="ANK276" s="2"/>
      <c r="ANL276" s="2"/>
      <c r="ANM276" s="2"/>
      <c r="ANN276" s="2"/>
      <c r="ANO276" s="2"/>
      <c r="ANP276" s="2"/>
      <c r="ANQ276" s="2"/>
      <c r="ANR276" s="2"/>
      <c r="ANS276" s="2"/>
      <c r="ANT276" s="2"/>
      <c r="ANU276" s="2"/>
      <c r="ANV276" s="2"/>
      <c r="ANW276" s="2"/>
      <c r="ANX276" s="2"/>
      <c r="ANY276" s="2"/>
      <c r="ANZ276" s="2"/>
      <c r="AOA276" s="2"/>
      <c r="AOB276" s="2"/>
      <c r="AOC276" s="2"/>
      <c r="AOD276" s="2"/>
      <c r="AOE276" s="2"/>
      <c r="AOF276" s="2"/>
      <c r="AOG276" s="2"/>
      <c r="AOH276" s="2"/>
      <c r="AOI276" s="2"/>
      <c r="AOJ276" s="2"/>
      <c r="AOK276" s="2"/>
      <c r="AOL276" s="2"/>
      <c r="AOM276" s="2"/>
      <c r="AON276" s="2"/>
      <c r="AOO276" s="2"/>
      <c r="AOP276" s="2"/>
      <c r="AOQ276" s="2"/>
      <c r="AOR276" s="2"/>
      <c r="AOS276" s="2"/>
      <c r="AOT276" s="2"/>
      <c r="AOU276" s="2"/>
      <c r="AOV276" s="2"/>
      <c r="AOW276" s="2"/>
      <c r="AOX276" s="2"/>
      <c r="AOY276" s="2"/>
      <c r="AOZ276" s="2"/>
      <c r="APA276" s="2"/>
      <c r="APB276" s="2"/>
      <c r="APC276" s="2"/>
      <c r="APD276" s="2"/>
      <c r="APE276" s="2"/>
      <c r="APF276" s="2"/>
      <c r="APG276" s="2"/>
      <c r="APH276" s="2"/>
      <c r="API276" s="2"/>
      <c r="APJ276" s="2"/>
      <c r="APK276" s="2"/>
      <c r="APL276" s="2"/>
      <c r="APM276" s="2"/>
      <c r="APN276" s="2"/>
      <c r="APO276" s="2"/>
      <c r="APP276" s="2"/>
      <c r="APQ276" s="2"/>
      <c r="APR276" s="2"/>
      <c r="APS276" s="2"/>
      <c r="APT276" s="2"/>
      <c r="APU276" s="2"/>
      <c r="APV276" s="2"/>
      <c r="APW276" s="2"/>
      <c r="APX276" s="2"/>
      <c r="APY276" s="2"/>
      <c r="APZ276" s="2"/>
      <c r="AQA276" s="2"/>
      <c r="AQB276" s="2"/>
      <c r="AQC276" s="2"/>
      <c r="AQD276" s="2"/>
      <c r="AQE276" s="2"/>
      <c r="AQF276" s="2"/>
      <c r="AQG276" s="2"/>
      <c r="AQH276" s="2"/>
      <c r="AQI276" s="2"/>
      <c r="AQJ276" s="2"/>
      <c r="AQK276" s="2"/>
      <c r="AQL276" s="2"/>
      <c r="AQM276" s="2"/>
      <c r="AQN276" s="2"/>
      <c r="AQO276" s="2"/>
      <c r="AQP276" s="2"/>
      <c r="AQQ276" s="2"/>
      <c r="AQR276" s="2"/>
      <c r="AQS276" s="2"/>
      <c r="AQT276" s="2"/>
      <c r="AQU276" s="2"/>
      <c r="AQV276" s="2"/>
      <c r="AQW276" s="2"/>
      <c r="AQX276" s="2"/>
      <c r="AQY276" s="2"/>
      <c r="AQZ276" s="2"/>
      <c r="ARA276" s="2"/>
      <c r="ARB276" s="2"/>
      <c r="ARC276" s="2"/>
      <c r="ARD276" s="2"/>
      <c r="ARE276" s="2"/>
      <c r="ARF276" s="2"/>
      <c r="ARG276" s="2"/>
      <c r="ARH276" s="2"/>
      <c r="ARI276" s="2"/>
      <c r="ARJ276" s="2"/>
      <c r="ARK276" s="2"/>
      <c r="ARL276" s="2"/>
      <c r="ARM276" s="2"/>
      <c r="ARN276" s="2"/>
      <c r="ARO276" s="2"/>
      <c r="ARP276" s="2"/>
      <c r="ARQ276" s="2"/>
      <c r="ARR276" s="2"/>
      <c r="ARS276" s="2"/>
      <c r="ART276" s="2"/>
      <c r="ARU276" s="2"/>
      <c r="ARV276" s="2"/>
      <c r="ARW276" s="2"/>
      <c r="ARX276" s="2"/>
      <c r="ARY276" s="2"/>
      <c r="ARZ276" s="2"/>
      <c r="ASA276" s="2"/>
      <c r="ASB276" s="2"/>
      <c r="ASC276" s="2"/>
      <c r="ASD276" s="2"/>
      <c r="ASE276" s="2"/>
      <c r="ASF276" s="2"/>
      <c r="ASG276" s="2"/>
      <c r="ASH276" s="2"/>
      <c r="ASI276" s="2"/>
      <c r="ASJ276" s="2"/>
      <c r="ASK276" s="2"/>
      <c r="ASL276" s="2"/>
      <c r="ASM276" s="2"/>
      <c r="ASN276" s="2"/>
      <c r="ASO276" s="2"/>
      <c r="ASP276" s="2"/>
      <c r="ASQ276" s="2"/>
      <c r="ASR276" s="2"/>
      <c r="ASS276" s="2"/>
      <c r="AST276" s="2"/>
      <c r="ASU276" s="2"/>
      <c r="ASV276" s="2"/>
    </row>
    <row r="278" spans="1:1192" x14ac:dyDescent="0.25">
      <c r="A278" s="13">
        <v>2576</v>
      </c>
      <c r="B278" t="s">
        <v>120</v>
      </c>
      <c r="C278" s="12">
        <v>512</v>
      </c>
      <c r="D278">
        <v>2576</v>
      </c>
      <c r="E278" s="1">
        <v>-4079.03</v>
      </c>
      <c r="F278" s="1"/>
      <c r="G278" s="1"/>
      <c r="H278" s="1"/>
      <c r="I278" s="3">
        <v>-4079.03</v>
      </c>
      <c r="J278" s="1"/>
      <c r="K278" s="3"/>
      <c r="P278" s="7">
        <f t="shared" ref="P278:P301" si="36">SUM(I278:O278)</f>
        <v>-4079.03</v>
      </c>
    </row>
    <row r="279" spans="1:1192" x14ac:dyDescent="0.25">
      <c r="A279" s="13">
        <v>2921</v>
      </c>
      <c r="B279" t="s">
        <v>176</v>
      </c>
      <c r="C279" s="12">
        <v>122</v>
      </c>
      <c r="D279">
        <v>2921</v>
      </c>
      <c r="E279" s="1">
        <v>-40.42</v>
      </c>
      <c r="F279" s="1"/>
      <c r="G279" s="1"/>
      <c r="H279" s="1"/>
      <c r="I279" s="3">
        <v>0</v>
      </c>
      <c r="J279" s="1"/>
      <c r="K279" s="3"/>
      <c r="P279" s="7">
        <f t="shared" si="36"/>
        <v>0</v>
      </c>
    </row>
    <row r="280" spans="1:1192" x14ac:dyDescent="0.25">
      <c r="A280" s="13">
        <v>1539</v>
      </c>
      <c r="B280" t="s">
        <v>63</v>
      </c>
      <c r="C280" s="12">
        <v>122</v>
      </c>
      <c r="D280">
        <v>1539</v>
      </c>
      <c r="E280" s="1">
        <v>-1278.01</v>
      </c>
      <c r="F280" s="1"/>
      <c r="G280" s="1">
        <v>-32500</v>
      </c>
      <c r="H280" s="1"/>
      <c r="I280" s="3">
        <v>6612.31</v>
      </c>
      <c r="J280" s="1"/>
      <c r="K280" s="3">
        <v>-14840</v>
      </c>
      <c r="N280" s="5">
        <v>26075.7</v>
      </c>
      <c r="P280" s="7">
        <f t="shared" si="36"/>
        <v>17848.010000000002</v>
      </c>
    </row>
    <row r="281" spans="1:1192" x14ac:dyDescent="0.25">
      <c r="A281" s="13">
        <v>1540</v>
      </c>
      <c r="B281" t="s">
        <v>64</v>
      </c>
      <c r="C281" s="12">
        <v>122</v>
      </c>
      <c r="D281">
        <v>1540</v>
      </c>
      <c r="E281" s="1">
        <v>-3543.11</v>
      </c>
      <c r="F281" s="1"/>
      <c r="G281" s="1"/>
      <c r="H281" s="1"/>
      <c r="I281" s="3">
        <v>-3543.11</v>
      </c>
      <c r="J281" s="1"/>
      <c r="K281" s="3"/>
      <c r="P281" s="7">
        <f t="shared" si="36"/>
        <v>-3543.11</v>
      </c>
    </row>
    <row r="282" spans="1:1192" x14ac:dyDescent="0.25">
      <c r="A282" s="13">
        <v>1547</v>
      </c>
      <c r="B282" t="s">
        <v>71</v>
      </c>
      <c r="C282" s="12">
        <v>122</v>
      </c>
      <c r="D282">
        <v>1547</v>
      </c>
      <c r="E282" s="1">
        <v>-4152</v>
      </c>
      <c r="F282" s="1"/>
      <c r="G282" s="1">
        <v>-1310.3</v>
      </c>
      <c r="H282" s="1"/>
      <c r="I282" s="3">
        <v>-5462.3</v>
      </c>
      <c r="J282" s="1"/>
      <c r="K282" s="3"/>
      <c r="N282" s="5">
        <v>2490</v>
      </c>
      <c r="P282" s="7">
        <f t="shared" si="36"/>
        <v>-2972.3</v>
      </c>
    </row>
    <row r="283" spans="1:1192" x14ac:dyDescent="0.25">
      <c r="A283" s="13">
        <v>1515</v>
      </c>
      <c r="B283" t="s">
        <v>39</v>
      </c>
      <c r="C283" s="12">
        <v>193</v>
      </c>
      <c r="D283">
        <v>1515</v>
      </c>
      <c r="E283" s="1">
        <v>-2556.37</v>
      </c>
      <c r="F283" s="1"/>
      <c r="G283" s="1"/>
      <c r="H283" s="1"/>
      <c r="I283" s="3">
        <v>-2556.37</v>
      </c>
      <c r="J283" s="1"/>
      <c r="K283" s="3"/>
      <c r="P283" s="7">
        <f t="shared" si="36"/>
        <v>-2556.37</v>
      </c>
    </row>
    <row r="284" spans="1:1192" x14ac:dyDescent="0.25">
      <c r="A284" s="13">
        <v>1518</v>
      </c>
      <c r="B284" t="s">
        <v>42</v>
      </c>
      <c r="C284" s="12">
        <v>541</v>
      </c>
      <c r="D284">
        <v>1518</v>
      </c>
      <c r="E284" s="1">
        <v>-2487.14</v>
      </c>
      <c r="F284" s="1"/>
      <c r="G284" s="1"/>
      <c r="H284" s="1"/>
      <c r="I284" s="3">
        <v>-2487.14</v>
      </c>
      <c r="J284" s="1"/>
      <c r="K284" s="3"/>
      <c r="P284" s="7">
        <f t="shared" si="36"/>
        <v>-2487.14</v>
      </c>
    </row>
    <row r="285" spans="1:1192" x14ac:dyDescent="0.25">
      <c r="A285" s="13">
        <v>1522</v>
      </c>
      <c r="B285" t="s">
        <v>46</v>
      </c>
      <c r="C285" s="12"/>
      <c r="D285">
        <v>1522</v>
      </c>
      <c r="E285" s="1">
        <v>-768.76</v>
      </c>
      <c r="F285" s="1"/>
      <c r="G285" s="1"/>
      <c r="H285" s="1"/>
      <c r="I285" s="3">
        <v>-768.76</v>
      </c>
      <c r="J285" s="1"/>
      <c r="K285" s="3"/>
      <c r="P285" s="7">
        <f t="shared" si="36"/>
        <v>-768.76</v>
      </c>
    </row>
    <row r="286" spans="1:1192" x14ac:dyDescent="0.25">
      <c r="A286" s="13">
        <v>1529</v>
      </c>
      <c r="B286" t="s">
        <v>53</v>
      </c>
      <c r="C286" s="12">
        <v>650</v>
      </c>
      <c r="D286">
        <v>1529</v>
      </c>
      <c r="E286" s="1">
        <v>-197</v>
      </c>
      <c r="F286" s="1"/>
      <c r="G286" s="1"/>
      <c r="H286" s="1"/>
      <c r="I286" s="3">
        <v>-197</v>
      </c>
      <c r="J286" s="1"/>
      <c r="K286" s="3"/>
      <c r="P286" s="7">
        <f t="shared" si="36"/>
        <v>-197</v>
      </c>
    </row>
    <row r="287" spans="1:1192" x14ac:dyDescent="0.25">
      <c r="A287" s="13">
        <v>1530</v>
      </c>
      <c r="B287" t="s">
        <v>54</v>
      </c>
      <c r="C287" s="12">
        <v>244</v>
      </c>
      <c r="D287">
        <v>1530</v>
      </c>
      <c r="E287" s="1">
        <v>-400</v>
      </c>
      <c r="F287" s="1"/>
      <c r="G287" s="1"/>
      <c r="H287" s="1"/>
      <c r="I287" s="3">
        <v>-400</v>
      </c>
      <c r="J287" s="1"/>
      <c r="K287" s="3"/>
      <c r="P287" s="7">
        <f t="shared" si="36"/>
        <v>-400</v>
      </c>
    </row>
    <row r="288" spans="1:1192" x14ac:dyDescent="0.25">
      <c r="A288" s="13">
        <v>1532</v>
      </c>
      <c r="B288" t="s">
        <v>56</v>
      </c>
      <c r="C288" s="12">
        <v>650</v>
      </c>
      <c r="D288">
        <v>1532</v>
      </c>
      <c r="E288" s="1">
        <v>-125</v>
      </c>
      <c r="F288" s="1"/>
      <c r="G288" s="1"/>
      <c r="H288" s="1"/>
      <c r="I288" s="3">
        <v>-125</v>
      </c>
      <c r="J288" s="1"/>
      <c r="K288" s="3"/>
      <c r="P288" s="7">
        <f t="shared" si="36"/>
        <v>-125</v>
      </c>
    </row>
    <row r="289" spans="1:18" x14ac:dyDescent="0.25">
      <c r="A289" s="13">
        <v>1533</v>
      </c>
      <c r="B289" t="s">
        <v>57</v>
      </c>
      <c r="C289" s="12">
        <v>122</v>
      </c>
      <c r="D289">
        <v>1533</v>
      </c>
      <c r="E289" s="1">
        <v>-200</v>
      </c>
      <c r="F289" s="1"/>
      <c r="G289" s="1"/>
      <c r="H289" s="1"/>
      <c r="I289" s="3">
        <v>-200</v>
      </c>
      <c r="J289" s="1"/>
      <c r="K289" s="3"/>
      <c r="P289" s="7">
        <f t="shared" si="36"/>
        <v>-200</v>
      </c>
    </row>
    <row r="290" spans="1:18" x14ac:dyDescent="0.25">
      <c r="A290" s="13">
        <v>1535</v>
      </c>
      <c r="B290" t="s">
        <v>59</v>
      </c>
      <c r="C290" s="12">
        <v>122</v>
      </c>
      <c r="D290">
        <v>1535</v>
      </c>
      <c r="E290" s="1">
        <v>-24246.61</v>
      </c>
      <c r="F290" s="1"/>
      <c r="G290" s="1"/>
      <c r="H290" s="1"/>
      <c r="I290" s="3">
        <v>-24246.61</v>
      </c>
      <c r="J290" s="1"/>
      <c r="K290" s="3"/>
      <c r="P290" s="7">
        <f t="shared" si="36"/>
        <v>-24246.61</v>
      </c>
    </row>
    <row r="291" spans="1:18" x14ac:dyDescent="0.25">
      <c r="A291" s="13">
        <v>2941</v>
      </c>
      <c r="B291" t="s">
        <v>178</v>
      </c>
      <c r="C291" s="12">
        <v>122</v>
      </c>
      <c r="D291">
        <v>2941</v>
      </c>
      <c r="E291" s="1">
        <v>-24</v>
      </c>
      <c r="F291" s="1"/>
      <c r="G291" s="1"/>
      <c r="H291" s="1"/>
      <c r="I291" s="3">
        <v>-24</v>
      </c>
      <c r="J291" s="1"/>
      <c r="K291" s="3"/>
      <c r="P291" s="7">
        <f t="shared" si="36"/>
        <v>-24</v>
      </c>
    </row>
    <row r="292" spans="1:18" x14ac:dyDescent="0.25">
      <c r="A292" s="13">
        <v>2942</v>
      </c>
      <c r="B292" t="s">
        <v>179</v>
      </c>
      <c r="C292" s="12">
        <v>122</v>
      </c>
      <c r="D292">
        <v>2942</v>
      </c>
      <c r="E292" s="1">
        <v>-1600</v>
      </c>
      <c r="F292" s="1"/>
      <c r="G292" s="1"/>
      <c r="H292" s="1"/>
      <c r="I292" s="3">
        <v>-1600</v>
      </c>
      <c r="J292" s="1"/>
      <c r="K292" s="3"/>
      <c r="P292" s="7">
        <f t="shared" si="36"/>
        <v>-1600</v>
      </c>
    </row>
    <row r="293" spans="1:18" x14ac:dyDescent="0.25">
      <c r="A293" s="13">
        <v>2943</v>
      </c>
      <c r="B293" t="s">
        <v>180</v>
      </c>
      <c r="C293" s="12">
        <v>122</v>
      </c>
      <c r="D293">
        <v>2943</v>
      </c>
      <c r="E293" s="1">
        <v>-500</v>
      </c>
      <c r="F293" s="1"/>
      <c r="G293" s="1"/>
      <c r="H293" s="1"/>
      <c r="I293" s="3">
        <v>-500</v>
      </c>
      <c r="J293" s="1"/>
      <c r="K293" s="3"/>
      <c r="P293" s="7">
        <f t="shared" si="36"/>
        <v>-500</v>
      </c>
    </row>
    <row r="294" spans="1:18" x14ac:dyDescent="0.25">
      <c r="A294" s="13">
        <v>2944</v>
      </c>
      <c r="B294" t="s">
        <v>181</v>
      </c>
      <c r="C294" s="12">
        <v>122</v>
      </c>
      <c r="D294">
        <v>2944</v>
      </c>
      <c r="E294" s="1">
        <v>-1617.25</v>
      </c>
      <c r="F294" s="1"/>
      <c r="G294" s="1"/>
      <c r="H294" s="1"/>
      <c r="I294" s="3">
        <v>-1617.25</v>
      </c>
      <c r="J294" s="1"/>
      <c r="K294" s="3"/>
      <c r="P294" s="7">
        <f t="shared" si="36"/>
        <v>-1617.25</v>
      </c>
    </row>
    <row r="295" spans="1:18" x14ac:dyDescent="0.25">
      <c r="A295" s="13">
        <v>2580</v>
      </c>
      <c r="B295" t="s">
        <v>124</v>
      </c>
      <c r="C295" s="12">
        <v>610</v>
      </c>
      <c r="D295">
        <v>2580</v>
      </c>
      <c r="E295" s="1">
        <v>257.31</v>
      </c>
      <c r="F295" s="1"/>
      <c r="G295" s="1"/>
      <c r="H295" s="1"/>
      <c r="I295" s="3">
        <v>257.31</v>
      </c>
      <c r="J295" s="1"/>
      <c r="K295" s="3"/>
      <c r="P295" s="7">
        <f t="shared" si="36"/>
        <v>257.31</v>
      </c>
    </row>
    <row r="296" spans="1:18" x14ac:dyDescent="0.25">
      <c r="A296" s="13">
        <v>2581</v>
      </c>
      <c r="B296" t="s">
        <v>125</v>
      </c>
      <c r="C296" s="12">
        <v>512</v>
      </c>
      <c r="D296">
        <v>2581</v>
      </c>
      <c r="E296" s="1">
        <v>-9813.33</v>
      </c>
      <c r="F296" s="1"/>
      <c r="G296" s="1"/>
      <c r="H296" s="1"/>
      <c r="I296" s="3">
        <v>-9813.33</v>
      </c>
      <c r="J296" s="1"/>
      <c r="K296" s="3"/>
      <c r="P296" s="7">
        <f t="shared" si="36"/>
        <v>-9813.33</v>
      </c>
    </row>
    <row r="297" spans="1:18" x14ac:dyDescent="0.25">
      <c r="A297" s="13">
        <v>2582</v>
      </c>
      <c r="B297" t="s">
        <v>126</v>
      </c>
      <c r="C297" s="12">
        <v>300</v>
      </c>
      <c r="D297">
        <v>2582</v>
      </c>
      <c r="E297" s="1">
        <v>-307.41000000000003</v>
      </c>
      <c r="F297" s="1"/>
      <c r="G297" s="1">
        <v>-9.07</v>
      </c>
      <c r="H297" s="1"/>
      <c r="I297" s="3">
        <v>-316.48</v>
      </c>
      <c r="J297" s="1"/>
      <c r="K297" s="3"/>
      <c r="P297" s="7">
        <f t="shared" si="36"/>
        <v>-316.48</v>
      </c>
    </row>
    <row r="298" spans="1:18" x14ac:dyDescent="0.25">
      <c r="A298" s="13">
        <v>2591</v>
      </c>
      <c r="B298" t="s">
        <v>131</v>
      </c>
      <c r="C298" s="12">
        <v>155</v>
      </c>
      <c r="D298">
        <v>2591</v>
      </c>
      <c r="E298" s="1">
        <v>-7379.2</v>
      </c>
      <c r="F298" s="1"/>
      <c r="G298" s="1"/>
      <c r="H298" s="1"/>
      <c r="I298" s="3">
        <v>-7379.2</v>
      </c>
      <c r="J298" s="1"/>
      <c r="K298" s="3"/>
      <c r="P298" s="7">
        <f t="shared" si="36"/>
        <v>-7379.2</v>
      </c>
    </row>
    <row r="299" spans="1:18" x14ac:dyDescent="0.25">
      <c r="A299" s="13">
        <v>2680</v>
      </c>
      <c r="B299" t="s">
        <v>139</v>
      </c>
      <c r="C299" s="12">
        <v>122</v>
      </c>
      <c r="D299">
        <v>2680</v>
      </c>
      <c r="E299" s="1">
        <v>-3.81</v>
      </c>
      <c r="F299" s="1"/>
      <c r="G299" s="1"/>
      <c r="H299" s="1"/>
      <c r="I299" s="3">
        <v>-3.81</v>
      </c>
      <c r="J299" s="1"/>
      <c r="K299" s="3"/>
      <c r="P299" s="7">
        <f t="shared" si="36"/>
        <v>-3.81</v>
      </c>
    </row>
    <row r="300" spans="1:18" x14ac:dyDescent="0.25">
      <c r="A300" s="13">
        <v>2407</v>
      </c>
      <c r="B300" t="s">
        <v>97</v>
      </c>
      <c r="C300" s="12">
        <v>126</v>
      </c>
      <c r="D300">
        <v>2407</v>
      </c>
      <c r="E300" s="1"/>
      <c r="F300" s="1"/>
      <c r="G300" s="1"/>
      <c r="H300" s="1"/>
      <c r="I300" s="3">
        <v>5540</v>
      </c>
      <c r="J300" s="1"/>
      <c r="K300" s="3"/>
      <c r="N300" s="5">
        <v>5840</v>
      </c>
      <c r="P300" s="7">
        <f t="shared" si="36"/>
        <v>11380</v>
      </c>
    </row>
    <row r="301" spans="1:18" x14ac:dyDescent="0.25">
      <c r="A301" s="13">
        <v>2463</v>
      </c>
      <c r="B301" t="s">
        <v>104</v>
      </c>
      <c r="C301" s="12">
        <v>122</v>
      </c>
      <c r="D301">
        <v>2463</v>
      </c>
      <c r="E301" s="1">
        <v>-7491.13</v>
      </c>
      <c r="F301" s="1"/>
      <c r="G301" s="1"/>
      <c r="H301" s="1"/>
      <c r="I301" s="3">
        <v>-15891.13</v>
      </c>
      <c r="J301" s="1"/>
      <c r="K301" s="3">
        <v>-8400</v>
      </c>
      <c r="P301" s="7">
        <f t="shared" si="36"/>
        <v>-24291.129999999997</v>
      </c>
    </row>
    <row r="302" spans="1:18" ht="15.75" thickBot="1" x14ac:dyDescent="0.3"/>
    <row r="303" spans="1:18" s="2" customFormat="1" ht="15.75" thickBot="1" x14ac:dyDescent="0.3">
      <c r="A303" s="20"/>
      <c r="B303" s="9" t="s">
        <v>231</v>
      </c>
      <c r="C303" s="9"/>
      <c r="D303" s="21"/>
      <c r="E303" s="9"/>
      <c r="F303" s="9"/>
      <c r="G303" s="9"/>
      <c r="H303" s="9"/>
      <c r="I303" s="22">
        <f>SUM(I278:I301)</f>
        <v>-68800.900000000009</v>
      </c>
      <c r="J303" s="22">
        <f t="shared" ref="J303:P303" si="37">SUM(J278:J301)</f>
        <v>0</v>
      </c>
      <c r="K303" s="22">
        <f t="shared" si="37"/>
        <v>-23240</v>
      </c>
      <c r="L303" s="22">
        <f t="shared" si="37"/>
        <v>0</v>
      </c>
      <c r="M303" s="22">
        <f t="shared" si="37"/>
        <v>0</v>
      </c>
      <c r="N303" s="22">
        <f t="shared" si="37"/>
        <v>34405.699999999997</v>
      </c>
      <c r="O303" s="22">
        <f t="shared" si="37"/>
        <v>0</v>
      </c>
      <c r="P303" s="22">
        <f t="shared" si="37"/>
        <v>-57635.199999999997</v>
      </c>
      <c r="Q303" s="23"/>
      <c r="R303" s="23"/>
    </row>
    <row r="304" spans="1:18" x14ac:dyDescent="0.25">
      <c r="I304" s="1"/>
      <c r="J304" s="1"/>
      <c r="K304" s="1"/>
      <c r="L304" s="1"/>
      <c r="M304" s="1"/>
      <c r="N304" s="1"/>
      <c r="O304" s="1"/>
      <c r="P304" s="1"/>
    </row>
    <row r="305" spans="2:19" x14ac:dyDescent="0.25">
      <c r="B305" s="2" t="s">
        <v>189</v>
      </c>
      <c r="I305" s="3">
        <f>I303+I276+I253+I248+I243+I236+I229+I214+I209+I205+I191+I184+I179+I174+I168+I160+I154+I139+I129+I123+I93+I81+I73+I68+I63+I25+I18</f>
        <v>-3456495.8880000003</v>
      </c>
      <c r="J305" s="3">
        <f t="shared" ref="J305:P305" si="38">J303+J276+J253+J248+J243+J236+J229+J214+J209+J205+J191+J184+J179+J174+J168+J160+J154+J139+J129+J123+J93+J81+J73+J68+J63+J25+J18</f>
        <v>0</v>
      </c>
      <c r="K305" s="3">
        <f t="shared" si="38"/>
        <v>-1874476.1399999997</v>
      </c>
      <c r="L305" s="3">
        <f t="shared" si="38"/>
        <v>0</v>
      </c>
      <c r="M305" s="3">
        <f t="shared" si="38"/>
        <v>598684.53</v>
      </c>
      <c r="N305" s="3">
        <f t="shared" si="38"/>
        <v>2619846.4800000004</v>
      </c>
      <c r="O305" s="3">
        <f t="shared" si="38"/>
        <v>0</v>
      </c>
      <c r="P305" s="3">
        <f t="shared" si="38"/>
        <v>-2529540.1979999999</v>
      </c>
    </row>
    <row r="306" spans="2:19" x14ac:dyDescent="0.25">
      <c r="I306" s="1"/>
    </row>
    <row r="308" spans="2:19" x14ac:dyDescent="0.25">
      <c r="B308" s="2"/>
      <c r="C308" s="2"/>
      <c r="D308" s="4"/>
      <c r="E308" s="2"/>
      <c r="F308" s="2"/>
      <c r="G308" s="2"/>
      <c r="H308" s="2"/>
      <c r="I308" s="7"/>
      <c r="J308" s="7"/>
      <c r="K308" s="7"/>
      <c r="L308" s="7"/>
      <c r="M308" s="7"/>
      <c r="N308" s="7"/>
      <c r="O308" s="7"/>
      <c r="Q308" s="23"/>
      <c r="R308" s="23"/>
      <c r="S308" s="2"/>
    </row>
    <row r="309" spans="2:19" x14ac:dyDescent="0.25">
      <c r="B309" s="2"/>
      <c r="C309" s="2"/>
      <c r="D309" s="4"/>
      <c r="E309" s="2"/>
      <c r="F309" s="2"/>
      <c r="G309" s="2"/>
      <c r="H309" s="2"/>
      <c r="I309" s="2"/>
      <c r="J309" s="7"/>
      <c r="K309" s="7"/>
      <c r="L309" s="7"/>
      <c r="M309" s="7"/>
      <c r="N309" s="7"/>
      <c r="O309" s="7"/>
      <c r="Q309" s="23"/>
      <c r="R309" s="23"/>
      <c r="S309" s="2"/>
    </row>
    <row r="311" spans="2:19" x14ac:dyDescent="0.25">
      <c r="I311" s="7"/>
      <c r="J311" s="7"/>
      <c r="K311" s="7"/>
      <c r="L311" s="7"/>
      <c r="M311" s="7"/>
      <c r="N311" s="7"/>
      <c r="O311" s="7"/>
    </row>
    <row r="314" spans="2:19" x14ac:dyDescent="0.25">
      <c r="I314" s="1"/>
      <c r="J314" s="1"/>
      <c r="K314" s="1"/>
      <c r="L314" s="1"/>
      <c r="M314" s="1"/>
      <c r="N314" s="1"/>
      <c r="O314" s="1"/>
      <c r="P314" s="1"/>
    </row>
    <row r="316" spans="2:19" x14ac:dyDescent="0.25">
      <c r="I316" s="1"/>
      <c r="J316" s="1"/>
      <c r="K316" s="1"/>
      <c r="L316" s="1"/>
      <c r="M316" s="1"/>
      <c r="N316" s="1"/>
      <c r="O316" s="1"/>
      <c r="P316" s="1"/>
    </row>
    <row r="317" spans="2:19" x14ac:dyDescent="0.25">
      <c r="I317" s="1"/>
    </row>
    <row r="319" spans="2:19" x14ac:dyDescent="0.25">
      <c r="I319" s="1"/>
      <c r="J319" s="1"/>
      <c r="K319" s="1"/>
      <c r="L319" s="1"/>
      <c r="M319" s="1"/>
      <c r="N319" s="1"/>
      <c r="O319" s="1"/>
      <c r="P319" s="1"/>
    </row>
    <row r="321" spans="9:9" x14ac:dyDescent="0.25">
      <c r="I321" s="1"/>
    </row>
  </sheetData>
  <mergeCells count="4">
    <mergeCell ref="A1:P1"/>
    <mergeCell ref="A2:P2"/>
    <mergeCell ref="A3:P3"/>
    <mergeCell ref="A4:P4"/>
  </mergeCells>
  <printOptions gridLines="1"/>
  <pageMargins left="0.7" right="0.7" top="0.75" bottom="0.75" header="0.3" footer="0.3"/>
  <pageSetup scale="60" orientation="landscape" r:id="rId1"/>
  <headerFooter>
    <oddFooter>&amp;L&amp;D&amp;C&amp;F&amp;R&amp;T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7B9BE-F0F4-475C-B16D-A6353FCA7156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edcdf1-f3c5-4b4d-b539-213af8ce592a">
      <Terms xmlns="http://schemas.microsoft.com/office/infopath/2007/PartnerControls"/>
    </lcf76f155ced4ddcb4097134ff3c332f>
    <TaxCatchAll xmlns="5b52e991-728a-40d3-a783-20eb6e45a22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0DC5AEC112BD448F31A39C1842AFC6" ma:contentTypeVersion="14" ma:contentTypeDescription="Create a new document." ma:contentTypeScope="" ma:versionID="d4a8c87a19f3126939a9005b24739886">
  <xsd:schema xmlns:xsd="http://www.w3.org/2001/XMLSchema" xmlns:xs="http://www.w3.org/2001/XMLSchema" xmlns:p="http://schemas.microsoft.com/office/2006/metadata/properties" xmlns:ns2="6aedcdf1-f3c5-4b4d-b539-213af8ce592a" xmlns:ns3="5b52e991-728a-40d3-a783-20eb6e45a224" targetNamespace="http://schemas.microsoft.com/office/2006/metadata/properties" ma:root="true" ma:fieldsID="05a9ac2eca13367af21f4267b6fdfc07" ns2:_="" ns3:_="">
    <xsd:import namespace="6aedcdf1-f3c5-4b4d-b539-213af8ce592a"/>
    <xsd:import namespace="5b52e991-728a-40d3-a783-20eb6e45a2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edcdf1-f3c5-4b4d-b539-213af8ce59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8593d89-eaca-4e69-8bc1-af8552ccee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52e991-728a-40d3-a783-20eb6e45a22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5309608-a0e3-4097-9b63-1804a72dfdb5}" ma:internalName="TaxCatchAll" ma:showField="CatchAllData" ma:web="5b52e991-728a-40d3-a783-20eb6e45a2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3A3DD0-449C-445C-BA37-AD75B60FC111}">
  <ds:schemaRefs>
    <ds:schemaRef ds:uri="6aedcdf1-f3c5-4b4d-b539-213af8ce592a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5b52e991-728a-40d3-a783-20eb6e45a224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4C7222C-2C1D-4586-AE73-3CD4B98B18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edcdf1-f3c5-4b4d-b539-213af8ce592a"/>
    <ds:schemaRef ds:uri="5b52e991-728a-40d3-a783-20eb6e45a2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87B10D-873F-46ED-BD9B-9070D6BB61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FY26 SPECIAL REVENUE</vt:lpstr>
      <vt:lpstr>Sheet1</vt:lpstr>
      <vt:lpstr>'FY26 SPECIAL REVENUE'!Print_Area</vt:lpstr>
      <vt:lpstr>'FY26 SPECIAL REVENUE'!Print_Titles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Barrett</dc:creator>
  <cp:keywords/>
  <dc:description/>
  <cp:lastModifiedBy>Karen Barrett</cp:lastModifiedBy>
  <cp:revision/>
  <cp:lastPrinted>2026-08-10T15:19:21Z</cp:lastPrinted>
  <dcterms:created xsi:type="dcterms:W3CDTF">2026-02-22T19:09:55Z</dcterms:created>
  <dcterms:modified xsi:type="dcterms:W3CDTF">2026-08-11T17:12:24Z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0x010100FE0DC5AEC112BD448F31A39C1842AFC6</vt:lpwstr>
  </property>
  <property fmtid="{D5CDD505-2E9C-101B-9397-08002B2CF9AE}" pid="3" name="MediaServiceImageTags">
    <vt:lpwstr/>
  </property>
</Properties>
</file>